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300" tabRatio="698" activeTab="2"/>
  </bookViews>
  <sheets>
    <sheet name="Preisblatt (NE) 2024" sheetId="1" r:id="rId1"/>
    <sheet name="Preisblatt (Mess_ABR)" sheetId="2" r:id="rId2"/>
    <sheet name="Preisblatt (NE) - ohne Formeln" sheetId="3" r:id="rId3"/>
    <sheet name="Veränderung PB 2018" sheetId="4" state="hidden" r:id="rId4"/>
    <sheet name="Veränderung Verprobung" sheetId="5" state="hidden" r:id="rId5"/>
  </sheets>
  <externalReferences>
    <externalReference r:id="rId8"/>
  </externalReferences>
  <definedNames>
    <definedName name="_Fill" localSheetId="1" hidden="1">#REF!</definedName>
    <definedName name="_Fill" localSheetId="2" hidden="1">#REF!</definedName>
    <definedName name="_Fill" hidden="1">#REF!</definedName>
    <definedName name="_xlfn.SINGLE" hidden="1">#NAME?</definedName>
    <definedName name="Anzahl_Cluster_Arbeit">'[1]Prämissen'!$B$7</definedName>
    <definedName name="Arb_Cluster">'[1]Prämissen'!$B$14</definedName>
    <definedName name="Arbeitsanteil">'[1]Prämissen'!$B$9</definedName>
    <definedName name="Arbeitsanteil_OT">#REF!</definedName>
    <definedName name="Arbeitsanteil_OV">#REF!</definedName>
    <definedName name="E_Arbeit">'[1]Berechnung Sigmoidmodell'!$C$19</definedName>
    <definedName name="E_Leistung">'[1]Berechnung Sigmoidmodell'!$D$19</definedName>
    <definedName name="Gewichtungsfaktor">'[1]Prämissen'!$B$13</definedName>
    <definedName name="H_Arbeit">'[1]Prämissen'!$B$22</definedName>
    <definedName name="H_Leistung">'[1]Prämissen'!$B$23</definedName>
    <definedName name="HW_Arbeit">'[1]Berechnung Sigmoidmodell'!$C$18</definedName>
    <definedName name="HW_Leistung">'[1]Berechnung Sigmoidmodell'!$D$18</definedName>
    <definedName name="Kosten_OT">'[1]Prämissen'!$B$11</definedName>
    <definedName name="Kosten_OV">'[1]Prämissen'!$B$12</definedName>
    <definedName name="Leist_Cluster">'[1]Prämissen'!$B$15</definedName>
    <definedName name="Leistungsanteil">'[1]Prämissen'!$B$10</definedName>
    <definedName name="Leistungsanteil_OT">#REF!</definedName>
    <definedName name="Leistungsanteil_OV">#REF!</definedName>
    <definedName name="MWh_Gesamt">'[1]Datenbasis Arbeit'!$B$2</definedName>
    <definedName name="OT_Briefmarke_Arbeit">'[1]Berechnung Sigmoidmodell'!$C$26</definedName>
    <definedName name="OT_Briefmarke_Leistung">'[1]Berechnung Sigmoidmodell'!$C$27</definedName>
    <definedName name="OT_vorgelagert">'[1]Prämissen'!$B$33</definedName>
    <definedName name="OV_Anteil">'[1]Datenbasis Arbeit'!#REF!</definedName>
    <definedName name="OV_Briefmarke_Arbeit">'[1]Berechnung Sigmoidmodell'!$D$26</definedName>
    <definedName name="OV_Briefmarke_Leistung">'[1]Berechnung Sigmoidmodell'!$D$27</definedName>
    <definedName name="UName">'[1]Prämissen'!$B$2</definedName>
    <definedName name="VUNR">'[1]Prämissen'!#REF!</definedName>
  </definedNames>
  <calcPr fullCalcOnLoad="1"/>
</workbook>
</file>

<file path=xl/sharedStrings.xml><?xml version="1.0" encoding="utf-8"?>
<sst xmlns="http://schemas.openxmlformats.org/spreadsheetml/2006/main" count="700" uniqueCount="151">
  <si>
    <t>Arbeit</t>
  </si>
  <si>
    <t>Leistung</t>
  </si>
  <si>
    <t>Jahresarbeit</t>
  </si>
  <si>
    <t>kWh</t>
  </si>
  <si>
    <t>Lastgangkunden</t>
  </si>
  <si>
    <t>in €</t>
  </si>
  <si>
    <t>Grundpreis</t>
  </si>
  <si>
    <t>Arbeitspreis</t>
  </si>
  <si>
    <t>Kundengruppe</t>
  </si>
  <si>
    <t>( € / a )</t>
  </si>
  <si>
    <t>( ct / kWh)</t>
  </si>
  <si>
    <t>Mengenumwerter</t>
  </si>
  <si>
    <t>1) laut "Verordnung über Konzessionsabgaben für Elektrizität und Erdgas (Konzessionsabgabenverordnung</t>
  </si>
  <si>
    <t xml:space="preserve">   - KAV)" vom 09.Juni 1999 (BGBl. S. 12) an die Gemeinde abzuführen</t>
  </si>
  <si>
    <t>von [kWh]</t>
  </si>
  <si>
    <t>bis [kWh]</t>
  </si>
  <si>
    <t>Zonenpreis</t>
  </si>
  <si>
    <t>Ct pro kWh</t>
  </si>
  <si>
    <t>von [kW]</t>
  </si>
  <si>
    <t>bis [kW]</t>
  </si>
  <si>
    <t>Euro pro kW</t>
  </si>
  <si>
    <t>Zone 1</t>
  </si>
  <si>
    <t>Zone 2</t>
  </si>
  <si>
    <t>Zone 3</t>
  </si>
  <si>
    <t>Zone 4</t>
  </si>
  <si>
    <t>Zone 5</t>
  </si>
  <si>
    <t>Zone 6</t>
  </si>
  <si>
    <t>Zone 7</t>
  </si>
  <si>
    <t>Zone 8</t>
  </si>
  <si>
    <t>Zone 9</t>
  </si>
  <si>
    <t>Zone 10</t>
  </si>
  <si>
    <t>Zone 11</t>
  </si>
  <si>
    <t>Zone 12</t>
  </si>
  <si>
    <t>Zone 13</t>
  </si>
  <si>
    <t>Zone 14</t>
  </si>
  <si>
    <t>Zone 15</t>
  </si>
  <si>
    <t>Ct/kWh</t>
  </si>
  <si>
    <t/>
  </si>
  <si>
    <t>Zählergruppen</t>
  </si>
  <si>
    <t>Fernauslesung</t>
  </si>
  <si>
    <t>Netzentgelte Gas für Kunden mit Leistungsmessung</t>
  </si>
  <si>
    <t>Zonenpreismodell</t>
  </si>
  <si>
    <t>durch Sockelbetrag 
abgegoltene Arbeit</t>
  </si>
  <si>
    <t>Sockelbetrag</t>
  </si>
  <si>
    <t>[in kWh]</t>
  </si>
  <si>
    <t xml:space="preserve"> -</t>
  </si>
  <si>
    <t>durch Sockelbetrag  abgegoltene Leistung</t>
  </si>
  <si>
    <t>[in kW]</t>
  </si>
  <si>
    <t>Netzentgelte Gas für Kunden ohne Leistungsmessung</t>
  </si>
  <si>
    <t>( € / Monat )</t>
  </si>
  <si>
    <t>Zonenpreistabellen und für die Standardlastprofilkunden nach der Tabelle mit Grund- und Arbeitspreis.</t>
  </si>
  <si>
    <t>Anwendungsbeispiel für Lastgangkunden:</t>
  </si>
  <si>
    <t xml:space="preserve">Kundendaten: </t>
  </si>
  <si>
    <t xml:space="preserve">individuelle Jahresarbeit (W) =  </t>
  </si>
  <si>
    <t xml:space="preserve">individuelle Jahresleistung (P) =  </t>
  </si>
  <si>
    <t>Arbeitspreisermittlung gemäß Preisblatt:</t>
  </si>
  <si>
    <t xml:space="preserve">Arbeitsentgelt [in €]   = Sockelbetrag [in €] + (Jahresmenge [in kWh] - Zonenuntergrenze [in kwh]) * Arbeitspreis[in ct/kWh] / 100 </t>
  </si>
  <si>
    <t>Leistungspreisermittlung gemäß Preisblatt:</t>
  </si>
  <si>
    <t xml:space="preserve">Leistungsentgelt [in €]   =  Sockelbetrag [in €] + (Jahresmenge [in kW] - Zonenuntergrenze [in kW]) * Leistungspreis [in €/kW] </t>
  </si>
  <si>
    <t>Anwendungsbeispiel für Standardlastprofilkunden:</t>
  </si>
  <si>
    <r>
      <t>Bei den angegebenen Preisen handelt es sich um Nettopreise, ohne Umsatzsteuer (MWSt.), ohne Konzessionsabgabe</t>
    </r>
    <r>
      <rPr>
        <b/>
        <vertAlign val="superscript"/>
        <sz val="10"/>
        <rFont val="Arial"/>
        <family val="2"/>
      </rPr>
      <t>1</t>
    </r>
  </si>
  <si>
    <t>=</t>
  </si>
  <si>
    <t>G 2,5</t>
  </si>
  <si>
    <t>G 4</t>
  </si>
  <si>
    <t>G 6</t>
  </si>
  <si>
    <t>G 10</t>
  </si>
  <si>
    <t>G 16</t>
  </si>
  <si>
    <t>G 25</t>
  </si>
  <si>
    <t>G 40</t>
  </si>
  <si>
    <t>G 65</t>
  </si>
  <si>
    <t>G 100</t>
  </si>
  <si>
    <t>G 160</t>
  </si>
  <si>
    <t>G 250</t>
  </si>
  <si>
    <t>G 400</t>
  </si>
  <si>
    <t>G 1000</t>
  </si>
  <si>
    <t>G 650</t>
  </si>
  <si>
    <t>G 1600</t>
  </si>
  <si>
    <t>G 2500</t>
  </si>
  <si>
    <t>G 4000</t>
  </si>
  <si>
    <t>G 6500</t>
  </si>
  <si>
    <t>kW</t>
  </si>
  <si>
    <t>Netznutzungsentgelt:</t>
  </si>
  <si>
    <t>Grundpreis:</t>
  </si>
  <si>
    <t>Arbeitspreis:</t>
  </si>
  <si>
    <t>€/a</t>
  </si>
  <si>
    <t xml:space="preserve">Absatzmenge: </t>
  </si>
  <si>
    <t>Netznutzungsentgelt [in €] = Grundpreis [in €/a] + Jahresmenge [in kWh] * Arbeitspreis [in Ct/kWh]</t>
  </si>
  <si>
    <t>Messstellen-betrieb
SLP-Kunden</t>
  </si>
  <si>
    <t>Messstellen-betrieb
RLM-Kunden</t>
  </si>
  <si>
    <t>Mess-Dienstleistung
SLP-Kunden
[jährlich]</t>
  </si>
  <si>
    <t>Mess-Dienstleistung
SLP-Kunden
[halbjährlich]</t>
  </si>
  <si>
    <t>Mess-Dienstleistung
SLP-Kunden
[quartalsweise]</t>
  </si>
  <si>
    <t>Mess-Dienstleistung
SLP-Kunden
[monatlich]</t>
  </si>
  <si>
    <t>Mess-Dienstleistung
RLM-Kunden</t>
  </si>
  <si>
    <t>Infrastrukturbetrieb der Stadt Arneburg</t>
  </si>
  <si>
    <t>Kundengruppe 1</t>
  </si>
  <si>
    <t>Kundengruppe 2</t>
  </si>
  <si>
    <t>Kundengruppe 3</t>
  </si>
  <si>
    <r>
      <t xml:space="preserve">Stündliche Datenbereitstellung gemäß Geli Gas
</t>
    </r>
    <r>
      <rPr>
        <sz val="8"/>
        <rFont val="Arial"/>
        <family val="2"/>
      </rPr>
      <t>2) Gilt erst, wenn die  hierzu notwendige datenverarbeitungstechnische Umsetzung erfolgt ist</t>
    </r>
  </si>
  <si>
    <t>dies entspricht</t>
  </si>
  <si>
    <t>Die Infrastrukturbetrieb der Stadt Arneburg ermitteln ihre Preise für die Lastgangkunden nach den</t>
  </si>
  <si>
    <t>Diese Arbeitsmenge entspricht:</t>
  </si>
  <si>
    <t xml:space="preserve"> kWh/a</t>
  </si>
  <si>
    <t>Verprobung nach § 16 GasNEV</t>
  </si>
  <si>
    <t>1. Auf die Netznutzer umzulegende Netzkosten</t>
  </si>
  <si>
    <t>EUR</t>
  </si>
  <si>
    <t>Summe der auf die Netznutzer umzulegenden Netzkosten</t>
  </si>
  <si>
    <t>2. Verprobungstabelle</t>
  </si>
  <si>
    <t>Anzahl der Kunden</t>
  </si>
  <si>
    <t>Jahresarbeit in [MWh/a]</t>
  </si>
  <si>
    <t>Grundpreis in [EUR/a]</t>
  </si>
  <si>
    <t>spez. Arbeitspreis in [ct/kWh]</t>
  </si>
  <si>
    <t>Netznutzungs-
entgelt in [EUR/a]</t>
  </si>
  <si>
    <t>Standardlastprofilkunden</t>
  </si>
  <si>
    <t>(SLP)</t>
  </si>
  <si>
    <t>Summe der Netznutzungsentgelte von Standardlastprofilkunden</t>
  </si>
  <si>
    <t>Summe der Netznutzungsentgelte der leistungsgemessenen Kunden</t>
  </si>
  <si>
    <t>Summe aller Rabatte nach §3 KAV</t>
  </si>
  <si>
    <t>Summe der Netznutzungsentgelte über alle Kunden</t>
  </si>
  <si>
    <t>Summe der Netzkosten</t>
  </si>
  <si>
    <t>Absolute Abweichung</t>
  </si>
  <si>
    <t>Prozentuale Abweichung</t>
  </si>
  <si>
    <t>Kunde</t>
  </si>
  <si>
    <t>Jahresarbeit in [kWh/a]</t>
  </si>
  <si>
    <t>Jahreshöchst-leistung in [kW/a]</t>
  </si>
  <si>
    <t>Arbeitsentgelt Zonenmodell in EUR</t>
  </si>
  <si>
    <t>Leistungs- entgelt Zonenmodell in EUR</t>
  </si>
  <si>
    <t>Netznutzungs- entgelt Zonenmodell in EUR</t>
  </si>
  <si>
    <t>Leistungsgemessene</t>
  </si>
  <si>
    <t>Kunden</t>
  </si>
  <si>
    <t>(LGK)</t>
  </si>
  <si>
    <t>Netznutzungsentgelt des Kunden mit PB 2017:</t>
  </si>
  <si>
    <t xml:space="preserve"> + (120000000 kWh - 100000000 kWh) x </t>
  </si>
  <si>
    <t xml:space="preserve"> + (20000 kWh - 15000 kWh) x </t>
  </si>
  <si>
    <t>ZSG</t>
  </si>
  <si>
    <t>Delipapier</t>
  </si>
  <si>
    <t>Entgelte für die Nutzung der Netzinfrastruktur inkl. vorg. Netzkosten</t>
  </si>
  <si>
    <t>gültig ab: 01.01.2018</t>
  </si>
  <si>
    <t>Netznutzungsentgelt des Kunden mit PB 2018:</t>
  </si>
  <si>
    <t>G1</t>
  </si>
  <si>
    <t>G2</t>
  </si>
  <si>
    <t>G3</t>
  </si>
  <si>
    <t>Veränderung, absolut</t>
  </si>
  <si>
    <t>Veränderung, relativ</t>
  </si>
  <si>
    <t>Stand:</t>
  </si>
  <si>
    <t xml:space="preserve"> + (20000 kWh - 15000,001 kWh) x </t>
  </si>
  <si>
    <t>Entgelte für Messung &amp; Messstellenbetrieb mit und ohne Leistungsmessung</t>
  </si>
  <si>
    <r>
      <t>Entgelte für stündliche Datenbereitstellung gemäß Geli Gas</t>
    </r>
    <r>
      <rPr>
        <b/>
        <sz val="8"/>
        <rFont val="Arial"/>
        <family val="2"/>
      </rPr>
      <t>2)</t>
    </r>
  </si>
  <si>
    <t>Netznutzungsentgelt des Kunden mit PB 2022:</t>
  </si>
  <si>
    <t>gültig ab: 01.01.2024</t>
  </si>
  <si>
    <t>Netznutzungsentgelt des Kunden mit PB 2024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</si>
</sst>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0.0%"/>
    <numFmt numFmtId="168" formatCode="#,##0\ &quot;kW&quot;"/>
    <numFmt numFmtId="169" formatCode="0.000"/>
    <numFmt numFmtId="170" formatCode="0.0000"/>
    <numFmt numFmtId="171" formatCode="#,##0.000"/>
    <numFmt numFmtId="172" formatCode="#,##0.0000"/>
    <numFmt numFmtId="173" formatCode="#.##000"/>
    <numFmt numFmtId="174" formatCode="\$#,#00"/>
    <numFmt numFmtId="175" formatCode="#,#00"/>
    <numFmt numFmtId="176" formatCode="General&quot;.&quot;"/>
    <numFmt numFmtId="177" formatCode="_-* #,##0.00\ [$€]_-;\-* #,##0.00\ [$€]_-;_-* &quot;-&quot;??\ [$€]_-;_-@_-"/>
    <numFmt numFmtId="178" formatCode="#,##0.00\ &quot;€/a&quot;"/>
    <numFmt numFmtId="179" formatCode="#,##0.00\ &quot;€/Tag&quot;"/>
  </numFmts>
  <fonts count="71">
    <font>
      <sz val="10"/>
      <name val="Arial"/>
      <family val="0"/>
    </font>
    <font>
      <sz val="8"/>
      <name val="Arial"/>
      <family val="2"/>
    </font>
    <font>
      <b/>
      <sz val="10"/>
      <name val="MS Sans Serif"/>
      <family val="2"/>
    </font>
    <font>
      <u val="single"/>
      <sz val="10"/>
      <color indexed="36"/>
      <name val="Arial"/>
      <family val="2"/>
    </font>
    <font>
      <sz val="1"/>
      <color indexed="8"/>
      <name val="Courier"/>
      <family val="3"/>
    </font>
    <font>
      <sz val="8"/>
      <name val="Helv"/>
      <family val="0"/>
    </font>
    <font>
      <b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u val="single"/>
      <sz val="8"/>
      <color indexed="12"/>
      <name val="Arial"/>
      <family val="2"/>
    </font>
    <font>
      <b/>
      <sz val="1"/>
      <color indexed="8"/>
      <name val="Courier"/>
      <family val="3"/>
    </font>
    <font>
      <sz val="10"/>
      <name val="MS Sans Serif"/>
      <family val="2"/>
    </font>
    <font>
      <sz val="12"/>
      <name val="Arial"/>
      <family val="2"/>
    </font>
    <font>
      <sz val="6"/>
      <name val="Helv"/>
      <family val="0"/>
    </font>
    <font>
      <sz val="10"/>
      <name val="Courier"/>
      <family val="3"/>
    </font>
    <font>
      <b/>
      <sz val="8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u val="single"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3499799966812134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12"/>
      <color theme="0" tint="-0.3499799966812134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indexed="9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" fillId="0" borderId="0" applyFont="0" applyFill="0" applyBorder="0">
      <alignment horizontal="left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5" borderId="2" applyNumberFormat="0" applyAlignment="0" applyProtection="0"/>
    <xf numFmtId="0" fontId="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" fontId="4" fillId="0" borderId="0">
      <alignment/>
      <protection locked="0"/>
    </xf>
    <xf numFmtId="14" fontId="0" fillId="0" borderId="0">
      <alignment/>
      <protection/>
    </xf>
    <xf numFmtId="1" fontId="4" fillId="0" borderId="0">
      <alignment/>
      <protection locked="0"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4" fillId="26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4" fillId="0" borderId="0">
      <alignment/>
      <protection locked="0"/>
    </xf>
    <xf numFmtId="0" fontId="57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3" fontId="4" fillId="0" borderId="0">
      <alignment/>
      <protection locked="0"/>
    </xf>
    <xf numFmtId="1" fontId="10" fillId="0" borderId="0">
      <alignment/>
      <protection locked="0"/>
    </xf>
    <xf numFmtId="1" fontId="10" fillId="0" borderId="0">
      <alignment/>
      <protection locked="0"/>
    </xf>
    <xf numFmtId="0" fontId="9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11" fillId="1" borderId="0" applyFont="0" applyFill="0" applyBorder="0" applyAlignment="0">
      <protection/>
    </xf>
    <xf numFmtId="10" fontId="11" fillId="0" borderId="0" applyFont="0" applyFill="0" applyBorder="0" applyAlignment="0">
      <protection/>
    </xf>
    <xf numFmtId="3" fontId="12" fillId="30" borderId="0" applyNumberFormat="0" applyFont="0" applyBorder="0">
      <alignment/>
      <protection/>
    </xf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4" fillId="0" borderId="5">
      <alignment/>
      <protection locked="0"/>
    </xf>
    <xf numFmtId="0" fontId="13" fillId="0" borderId="0" applyNumberFormat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14" fillId="0" borderId="0">
      <alignment/>
      <protection/>
    </xf>
    <xf numFmtId="0" fontId="15" fillId="0" borderId="0">
      <alignment horizontal="right"/>
      <protection/>
    </xf>
    <xf numFmtId="0" fontId="64" fillId="0" borderId="9" applyNumberFormat="0" applyFill="0" applyAlignment="0" applyProtection="0"/>
    <xf numFmtId="174" fontId="4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10" applyNumberFormat="0" applyAlignment="0" applyProtection="0"/>
  </cellStyleXfs>
  <cellXfs count="235">
    <xf numFmtId="0" fontId="0" fillId="0" borderId="0" xfId="0" applyAlignment="1">
      <alignment/>
    </xf>
    <xf numFmtId="0" fontId="0" fillId="33" borderId="0" xfId="0" applyFill="1" applyAlignment="1">
      <alignment/>
    </xf>
    <xf numFmtId="0" fontId="16" fillId="33" borderId="0" xfId="0" applyFont="1" applyFill="1" applyAlignment="1">
      <alignment/>
    </xf>
    <xf numFmtId="0" fontId="0" fillId="0" borderId="0" xfId="74" applyFont="1" applyBorder="1">
      <alignment/>
      <protection/>
    </xf>
    <xf numFmtId="0" fontId="0" fillId="0" borderId="0" xfId="74" applyFont="1">
      <alignment/>
      <protection/>
    </xf>
    <xf numFmtId="3" fontId="17" fillId="33" borderId="0" xfId="76" applyNumberFormat="1" applyFont="1" applyFill="1" applyAlignment="1">
      <alignment horizontal="left"/>
      <protection/>
    </xf>
    <xf numFmtId="0" fontId="0" fillId="33" borderId="0" xfId="76" applyFont="1" applyFill="1">
      <alignment/>
      <protection/>
    </xf>
    <xf numFmtId="0" fontId="0" fillId="33" borderId="0" xfId="74" applyFont="1" applyFill="1">
      <alignment/>
      <protection/>
    </xf>
    <xf numFmtId="3" fontId="16" fillId="33" borderId="0" xfId="74" applyNumberFormat="1" applyFont="1" applyFill="1" applyBorder="1" applyAlignment="1">
      <alignment horizontal="right"/>
      <protection/>
    </xf>
    <xf numFmtId="0" fontId="18" fillId="33" borderId="0" xfId="76" applyFont="1" applyFill="1" applyAlignment="1">
      <alignment horizontal="left"/>
      <protection/>
    </xf>
    <xf numFmtId="0" fontId="19" fillId="33" borderId="0" xfId="76" applyFont="1" applyFill="1">
      <alignment/>
      <protection/>
    </xf>
    <xf numFmtId="0" fontId="16" fillId="33" borderId="0" xfId="76" applyFont="1" applyFill="1" applyAlignment="1">
      <alignment horizontal="right"/>
      <protection/>
    </xf>
    <xf numFmtId="0" fontId="20" fillId="33" borderId="0" xfId="76" applyFont="1" applyFill="1" applyAlignment="1">
      <alignment horizontal="left"/>
      <protection/>
    </xf>
    <xf numFmtId="0" fontId="17" fillId="33" borderId="0" xfId="76" applyFont="1" applyFill="1" applyAlignment="1">
      <alignment horizontal="left"/>
      <protection/>
    </xf>
    <xf numFmtId="0" fontId="23" fillId="33" borderId="0" xfId="74" applyFont="1" applyFill="1" applyAlignment="1">
      <alignment/>
      <protection/>
    </xf>
    <xf numFmtId="0" fontId="16" fillId="0" borderId="0" xfId="74" applyFont="1" applyAlignment="1">
      <alignment horizontal="right"/>
      <protection/>
    </xf>
    <xf numFmtId="0" fontId="0" fillId="0" borderId="0" xfId="74" applyFont="1" applyAlignment="1">
      <alignment horizontal="center" vertical="center"/>
      <protection/>
    </xf>
    <xf numFmtId="0" fontId="0" fillId="0" borderId="0" xfId="74" applyFont="1" applyAlignment="1">
      <alignment horizontal="right" vertical="top"/>
      <protection/>
    </xf>
    <xf numFmtId="168" fontId="0" fillId="0" borderId="0" xfId="74" applyNumberFormat="1" applyFont="1" applyAlignment="1">
      <alignment horizontal="center"/>
      <protection/>
    </xf>
    <xf numFmtId="0" fontId="22" fillId="34" borderId="11" xfId="74" applyFont="1" applyFill="1" applyBorder="1" applyAlignment="1">
      <alignment horizontal="center" wrapText="1"/>
      <protection/>
    </xf>
    <xf numFmtId="0" fontId="22" fillId="34" borderId="12" xfId="74" applyFont="1" applyFill="1" applyBorder="1" applyAlignment="1">
      <alignment horizontal="center"/>
      <protection/>
    </xf>
    <xf numFmtId="0" fontId="0" fillId="0" borderId="0" xfId="74" applyAlignment="1">
      <alignment/>
      <protection/>
    </xf>
    <xf numFmtId="0" fontId="22" fillId="34" borderId="13" xfId="74" applyFont="1" applyFill="1" applyBorder="1" applyAlignment="1">
      <alignment horizontal="center" vertical="center"/>
      <protection/>
    </xf>
    <xf numFmtId="0" fontId="22" fillId="34" borderId="14" xfId="74" applyFont="1" applyFill="1" applyBorder="1" applyAlignment="1">
      <alignment vertical="center" shrinkToFit="1"/>
      <protection/>
    </xf>
    <xf numFmtId="0" fontId="22" fillId="34" borderId="14" xfId="74" applyFont="1" applyFill="1" applyBorder="1" applyAlignment="1">
      <alignment horizontal="center" vertical="center"/>
      <protection/>
    </xf>
    <xf numFmtId="0" fontId="22" fillId="34" borderId="15" xfId="74" applyFont="1" applyFill="1" applyBorder="1" applyAlignment="1">
      <alignment horizontal="center" vertical="center"/>
      <protection/>
    </xf>
    <xf numFmtId="0" fontId="22" fillId="33" borderId="16" xfId="74" applyFont="1" applyFill="1" applyBorder="1" applyAlignment="1">
      <alignment horizontal="center"/>
      <protection/>
    </xf>
    <xf numFmtId="0" fontId="22" fillId="33" borderId="0" xfId="74" applyFont="1" applyFill="1" applyBorder="1">
      <alignment/>
      <protection/>
    </xf>
    <xf numFmtId="3" fontId="22" fillId="33" borderId="0" xfId="74" applyNumberFormat="1" applyFont="1" applyFill="1" applyBorder="1" applyAlignment="1">
      <alignment horizontal="center"/>
      <protection/>
    </xf>
    <xf numFmtId="171" fontId="22" fillId="33" borderId="0" xfId="74" applyNumberFormat="1" applyFont="1" applyFill="1" applyBorder="1" applyAlignment="1">
      <alignment horizontal="center"/>
      <protection/>
    </xf>
    <xf numFmtId="0" fontId="22" fillId="33" borderId="17" xfId="74" applyFont="1" applyFill="1" applyBorder="1" applyAlignment="1">
      <alignment horizontal="center"/>
      <protection/>
    </xf>
    <xf numFmtId="0" fontId="22" fillId="33" borderId="18" xfId="74" applyFont="1" applyFill="1" applyBorder="1">
      <alignment/>
      <protection/>
    </xf>
    <xf numFmtId="3" fontId="22" fillId="33" borderId="18" xfId="74" applyNumberFormat="1" applyFont="1" applyFill="1" applyBorder="1" applyAlignment="1">
      <alignment horizontal="center"/>
      <protection/>
    </xf>
    <xf numFmtId="3" fontId="22" fillId="33" borderId="19" xfId="74" applyNumberFormat="1" applyFont="1" applyFill="1" applyBorder="1" applyAlignment="1">
      <alignment horizontal="center"/>
      <protection/>
    </xf>
    <xf numFmtId="0" fontId="1" fillId="0" borderId="0" xfId="74" applyFont="1">
      <alignment/>
      <protection/>
    </xf>
    <xf numFmtId="3" fontId="22" fillId="33" borderId="0" xfId="74" applyNumberFormat="1" applyFont="1" applyFill="1" applyBorder="1">
      <alignment/>
      <protection/>
    </xf>
    <xf numFmtId="4" fontId="22" fillId="33" borderId="0" xfId="74" applyNumberFormat="1" applyFont="1" applyFill="1" applyBorder="1" applyAlignment="1">
      <alignment horizontal="right"/>
      <protection/>
    </xf>
    <xf numFmtId="3" fontId="22" fillId="33" borderId="20" xfId="74" applyNumberFormat="1" applyFont="1" applyFill="1" applyBorder="1" applyAlignment="1">
      <alignment horizontal="center"/>
      <protection/>
    </xf>
    <xf numFmtId="2" fontId="22" fillId="33" borderId="20" xfId="74" applyNumberFormat="1" applyFont="1" applyFill="1" applyBorder="1" applyAlignment="1">
      <alignment horizontal="center"/>
      <protection/>
    </xf>
    <xf numFmtId="169" fontId="22" fillId="33" borderId="20" xfId="74" applyNumberFormat="1" applyFont="1" applyFill="1" applyBorder="1" applyAlignment="1">
      <alignment horizontal="center"/>
      <protection/>
    </xf>
    <xf numFmtId="2" fontId="22" fillId="33" borderId="21" xfId="74" applyNumberFormat="1" applyFont="1" applyFill="1" applyBorder="1" applyAlignment="1">
      <alignment horizontal="center"/>
      <protection/>
    </xf>
    <xf numFmtId="169" fontId="22" fillId="33" borderId="21" xfId="74" applyNumberFormat="1" applyFont="1" applyFill="1" applyBorder="1" applyAlignment="1">
      <alignment horizontal="center"/>
      <protection/>
    </xf>
    <xf numFmtId="0" fontId="22" fillId="33" borderId="0" xfId="74" applyFont="1" applyFill="1" applyBorder="1" applyAlignment="1">
      <alignment horizontal="center"/>
      <protection/>
    </xf>
    <xf numFmtId="178" fontId="21" fillId="33" borderId="22" xfId="74" applyNumberFormat="1" applyFont="1" applyFill="1" applyBorder="1" applyAlignment="1">
      <alignment horizontal="center"/>
      <protection/>
    </xf>
    <xf numFmtId="166" fontId="16" fillId="33" borderId="0" xfId="74" applyNumberFormat="1" applyFont="1" applyFill="1" applyBorder="1" applyAlignment="1">
      <alignment horizontal="center"/>
      <protection/>
    </xf>
    <xf numFmtId="178" fontId="16" fillId="33" borderId="0" xfId="74" applyNumberFormat="1" applyFont="1" applyFill="1" applyAlignment="1">
      <alignment horizontal="center"/>
      <protection/>
    </xf>
    <xf numFmtId="0" fontId="1" fillId="33" borderId="0" xfId="74" applyFont="1" applyFill="1">
      <alignment/>
      <protection/>
    </xf>
    <xf numFmtId="0" fontId="0" fillId="0" borderId="0" xfId="74" applyFont="1" applyFill="1">
      <alignment/>
      <protection/>
    </xf>
    <xf numFmtId="0" fontId="16" fillId="33" borderId="0" xfId="74" applyFont="1" applyFill="1">
      <alignment/>
      <protection/>
    </xf>
    <xf numFmtId="0" fontId="22" fillId="34" borderId="11" xfId="74" applyFont="1" applyFill="1" applyBorder="1" applyAlignment="1">
      <alignment horizontal="center"/>
      <protection/>
    </xf>
    <xf numFmtId="0" fontId="21" fillId="34" borderId="23" xfId="74" applyFont="1" applyFill="1" applyBorder="1" applyAlignment="1">
      <alignment horizontal="center"/>
      <protection/>
    </xf>
    <xf numFmtId="0" fontId="17" fillId="33" borderId="0" xfId="76" applyFont="1" applyFill="1" applyAlignment="1">
      <alignment horizontal="right"/>
      <protection/>
    </xf>
    <xf numFmtId="172" fontId="22" fillId="33" borderId="24" xfId="74" applyNumberFormat="1" applyFont="1" applyFill="1" applyBorder="1" applyAlignment="1">
      <alignment horizontal="center"/>
      <protection/>
    </xf>
    <xf numFmtId="4" fontId="22" fillId="0" borderId="0" xfId="74" applyNumberFormat="1" applyFont="1" applyBorder="1" applyAlignment="1">
      <alignment horizontal="center"/>
      <protection/>
    </xf>
    <xf numFmtId="172" fontId="22" fillId="33" borderId="25" xfId="74" applyNumberFormat="1" applyFont="1" applyFill="1" applyBorder="1" applyAlignment="1">
      <alignment horizontal="center"/>
      <protection/>
    </xf>
    <xf numFmtId="4" fontId="22" fillId="33" borderId="24" xfId="74" applyNumberFormat="1" applyFont="1" applyFill="1" applyBorder="1" applyAlignment="1">
      <alignment horizontal="center"/>
      <protection/>
    </xf>
    <xf numFmtId="4" fontId="22" fillId="33" borderId="25" xfId="74" applyNumberFormat="1" applyFont="1" applyFill="1" applyBorder="1" applyAlignment="1">
      <alignment horizontal="center"/>
      <protection/>
    </xf>
    <xf numFmtId="0" fontId="21" fillId="34" borderId="26" xfId="74" applyFont="1" applyFill="1" applyBorder="1" applyAlignment="1">
      <alignment/>
      <protection/>
    </xf>
    <xf numFmtId="0" fontId="21" fillId="34" borderId="27" xfId="74" applyFont="1" applyFill="1" applyBorder="1" applyAlignment="1">
      <alignment/>
      <protection/>
    </xf>
    <xf numFmtId="0" fontId="21" fillId="34" borderId="22" xfId="74" applyFont="1" applyFill="1" applyBorder="1" applyAlignment="1">
      <alignment horizontal="center"/>
      <protection/>
    </xf>
    <xf numFmtId="3" fontId="22" fillId="33" borderId="21" xfId="74" applyNumberFormat="1" applyFont="1" applyFill="1" applyBorder="1" applyAlignment="1">
      <alignment horizontal="center"/>
      <protection/>
    </xf>
    <xf numFmtId="2" fontId="22" fillId="33" borderId="23" xfId="74" applyNumberFormat="1" applyFont="1" applyFill="1" applyBorder="1" applyAlignment="1">
      <alignment horizontal="center"/>
      <protection/>
    </xf>
    <xf numFmtId="3" fontId="22" fillId="33" borderId="23" xfId="74" applyNumberFormat="1" applyFont="1" applyFill="1" applyBorder="1" applyAlignment="1">
      <alignment horizontal="center"/>
      <protection/>
    </xf>
    <xf numFmtId="0" fontId="0" fillId="0" borderId="0" xfId="74" applyFont="1" applyAlignment="1">
      <alignment horizontal="right"/>
      <protection/>
    </xf>
    <xf numFmtId="3" fontId="21" fillId="35" borderId="22" xfId="74" applyNumberFormat="1" applyFont="1" applyFill="1" applyBorder="1" applyAlignment="1">
      <alignment horizontal="center" vertical="center" wrapText="1"/>
      <protection/>
    </xf>
    <xf numFmtId="0" fontId="0" fillId="0" borderId="0" xfId="74" applyFont="1" applyAlignment="1" quotePrefix="1">
      <alignment horizontal="center"/>
      <protection/>
    </xf>
    <xf numFmtId="0" fontId="16" fillId="0" borderId="0" xfId="74" applyFont="1">
      <alignment/>
      <protection/>
    </xf>
    <xf numFmtId="3" fontId="21" fillId="35" borderId="22" xfId="74" applyNumberFormat="1" applyFont="1" applyFill="1" applyBorder="1" applyAlignment="1">
      <alignment vertical="center"/>
      <protection/>
    </xf>
    <xf numFmtId="0" fontId="22" fillId="33" borderId="23" xfId="74" applyFont="1" applyFill="1" applyBorder="1">
      <alignment/>
      <protection/>
    </xf>
    <xf numFmtId="0" fontId="22" fillId="33" borderId="20" xfId="74" applyFont="1" applyFill="1" applyBorder="1">
      <alignment/>
      <protection/>
    </xf>
    <xf numFmtId="0" fontId="22" fillId="33" borderId="21" xfId="74" applyFont="1" applyFill="1" applyBorder="1">
      <alignment/>
      <protection/>
    </xf>
    <xf numFmtId="0" fontId="67" fillId="0" borderId="28" xfId="74" applyFont="1" applyFill="1" applyBorder="1">
      <alignment/>
      <protection/>
    </xf>
    <xf numFmtId="0" fontId="67" fillId="0" borderId="29" xfId="74" applyFont="1" applyFill="1" applyBorder="1">
      <alignment/>
      <protection/>
    </xf>
    <xf numFmtId="0" fontId="67" fillId="33" borderId="30" xfId="74" applyFont="1" applyFill="1" applyBorder="1">
      <alignment/>
      <protection/>
    </xf>
    <xf numFmtId="0" fontId="67" fillId="0" borderId="0" xfId="74" applyFont="1">
      <alignment/>
      <protection/>
    </xf>
    <xf numFmtId="44" fontId="67" fillId="0" borderId="0" xfId="88" applyFont="1" applyAlignment="1">
      <alignment/>
    </xf>
    <xf numFmtId="0" fontId="67" fillId="0" borderId="0" xfId="74" applyFont="1" applyAlignment="1" quotePrefix="1">
      <alignment horizontal="center"/>
      <protection/>
    </xf>
    <xf numFmtId="0" fontId="67" fillId="0" borderId="0" xfId="74" applyFont="1" applyAlignment="1">
      <alignment horizontal="right"/>
      <protection/>
    </xf>
    <xf numFmtId="2" fontId="67" fillId="0" borderId="0" xfId="74" applyNumberFormat="1" applyFont="1">
      <alignment/>
      <protection/>
    </xf>
    <xf numFmtId="10" fontId="0" fillId="0" borderId="0" xfId="67" applyNumberFormat="1" applyFont="1" applyAlignment="1">
      <alignment/>
    </xf>
    <xf numFmtId="178" fontId="21" fillId="33" borderId="0" xfId="74" applyNumberFormat="1" applyFont="1" applyFill="1" applyBorder="1" applyAlignment="1">
      <alignment horizontal="center"/>
      <protection/>
    </xf>
    <xf numFmtId="179" fontId="21" fillId="33" borderId="22" xfId="74" applyNumberFormat="1" applyFont="1" applyFill="1" applyBorder="1" applyAlignment="1">
      <alignment horizontal="center"/>
      <protection/>
    </xf>
    <xf numFmtId="178" fontId="21" fillId="36" borderId="22" xfId="74" applyNumberFormat="1" applyFont="1" applyFill="1" applyBorder="1" applyAlignment="1">
      <alignment horizontal="center" vertical="center"/>
      <protection/>
    </xf>
    <xf numFmtId="4" fontId="22" fillId="0" borderId="18" xfId="74" applyNumberFormat="1" applyFont="1" applyBorder="1" applyAlignment="1">
      <alignment horizontal="center"/>
      <protection/>
    </xf>
    <xf numFmtId="170" fontId="22" fillId="33" borderId="23" xfId="74" applyNumberFormat="1" applyFont="1" applyFill="1" applyBorder="1" applyAlignment="1">
      <alignment horizontal="center"/>
      <protection/>
    </xf>
    <xf numFmtId="170" fontId="22" fillId="33" borderId="20" xfId="74" applyNumberFormat="1" applyFont="1" applyFill="1" applyBorder="1" applyAlignment="1">
      <alignment horizontal="center"/>
      <protection/>
    </xf>
    <xf numFmtId="170" fontId="22" fillId="33" borderId="21" xfId="74" applyNumberFormat="1" applyFont="1" applyFill="1" applyBorder="1" applyAlignment="1">
      <alignment horizontal="center"/>
      <protection/>
    </xf>
    <xf numFmtId="3" fontId="68" fillId="0" borderId="0" xfId="74" applyNumberFormat="1" applyFont="1">
      <alignment/>
      <protection/>
    </xf>
    <xf numFmtId="170" fontId="67" fillId="0" borderId="0" xfId="74" applyNumberFormat="1" applyFont="1">
      <alignment/>
      <protection/>
    </xf>
    <xf numFmtId="3" fontId="54" fillId="26" borderId="2" xfId="50" applyNumberFormat="1" applyAlignment="1">
      <alignment horizontal="center"/>
    </xf>
    <xf numFmtId="3" fontId="54" fillId="26" borderId="2" xfId="50" applyNumberFormat="1" applyAlignment="1">
      <alignment horizontal="right"/>
    </xf>
    <xf numFmtId="166" fontId="53" fillId="25" borderId="2" xfId="41" applyNumberFormat="1" applyAlignment="1">
      <alignment/>
    </xf>
    <xf numFmtId="166" fontId="64" fillId="25" borderId="2" xfId="41" applyNumberFormat="1" applyFont="1" applyAlignment="1">
      <alignment/>
    </xf>
    <xf numFmtId="0" fontId="25" fillId="33" borderId="0" xfId="76" applyFont="1" applyFill="1" applyAlignment="1">
      <alignment horizontal="left"/>
      <protection/>
    </xf>
    <xf numFmtId="0" fontId="17" fillId="33" borderId="0" xfId="74" applyFont="1" applyFill="1" applyAlignment="1">
      <alignment/>
      <protection/>
    </xf>
    <xf numFmtId="0" fontId="0" fillId="0" borderId="0" xfId="0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4" fontId="1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16" fillId="34" borderId="31" xfId="0" applyFont="1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center"/>
      <protection/>
    </xf>
    <xf numFmtId="3" fontId="0" fillId="0" borderId="31" xfId="0" applyNumberFormat="1" applyFill="1" applyBorder="1" applyAlignment="1" applyProtection="1">
      <alignment/>
      <protection/>
    </xf>
    <xf numFmtId="171" fontId="0" fillId="0" borderId="31" xfId="0" applyNumberFormat="1" applyFill="1" applyBorder="1" applyAlignment="1" applyProtection="1">
      <alignment/>
      <protection/>
    </xf>
    <xf numFmtId="2" fontId="0" fillId="0" borderId="31" xfId="0" applyNumberFormat="1" applyFill="1" applyBorder="1" applyAlignment="1" applyProtection="1">
      <alignment/>
      <protection/>
    </xf>
    <xf numFmtId="170" fontId="0" fillId="0" borderId="31" xfId="0" applyNumberFormat="1" applyFill="1" applyBorder="1" applyAlignment="1" applyProtection="1">
      <alignment/>
      <protection/>
    </xf>
    <xf numFmtId="4" fontId="0" fillId="0" borderId="31" xfId="0" applyNumberForma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/>
      <protection/>
    </xf>
    <xf numFmtId="171" fontId="0" fillId="0" borderId="0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170" fontId="0" fillId="0" borderId="0" xfId="0" applyNumberForma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 horizontal="right"/>
      <protection/>
    </xf>
    <xf numFmtId="4" fontId="16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ill="1" applyBorder="1" applyAlignment="1" applyProtection="1">
      <alignment/>
      <protection/>
    </xf>
    <xf numFmtId="10" fontId="16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ill="1" applyBorder="1" applyAlignment="1" applyProtection="1">
      <alignment/>
      <protection/>
    </xf>
    <xf numFmtId="3" fontId="69" fillId="0" borderId="0" xfId="0" applyNumberFormat="1" applyFont="1" applyFill="1" applyBorder="1" applyAlignment="1" applyProtection="1">
      <alignment/>
      <protection/>
    </xf>
    <xf numFmtId="0" fontId="69" fillId="0" borderId="0" xfId="0" applyFont="1" applyFill="1" applyBorder="1" applyAlignment="1" applyProtection="1">
      <alignment/>
      <protection/>
    </xf>
    <xf numFmtId="4" fontId="69" fillId="0" borderId="0" xfId="0" applyNumberFormat="1" applyFont="1" applyFill="1" applyBorder="1" applyAlignment="1" applyProtection="1">
      <alignment/>
      <protection/>
    </xf>
    <xf numFmtId="3" fontId="47" fillId="0" borderId="0" xfId="50" applyNumberFormat="1" applyFont="1" applyFill="1" applyBorder="1" applyAlignment="1">
      <alignment horizontal="center"/>
    </xf>
    <xf numFmtId="166" fontId="48" fillId="25" borderId="2" xfId="41" applyNumberFormat="1" applyFont="1" applyAlignment="1">
      <alignment/>
    </xf>
    <xf numFmtId="0" fontId="0" fillId="0" borderId="28" xfId="74" applyFont="1" applyFill="1" applyBorder="1">
      <alignment/>
      <protection/>
    </xf>
    <xf numFmtId="0" fontId="0" fillId="0" borderId="29" xfId="74" applyFont="1" applyFill="1" applyBorder="1">
      <alignment/>
      <protection/>
    </xf>
    <xf numFmtId="0" fontId="0" fillId="33" borderId="30" xfId="74" applyFont="1" applyFill="1" applyBorder="1">
      <alignment/>
      <protection/>
    </xf>
    <xf numFmtId="44" fontId="0" fillId="0" borderId="0" xfId="88" applyFont="1" applyAlignment="1">
      <alignment/>
    </xf>
    <xf numFmtId="166" fontId="47" fillId="25" borderId="2" xfId="41" applyNumberFormat="1" applyFont="1" applyAlignment="1">
      <alignment/>
    </xf>
    <xf numFmtId="2" fontId="0" fillId="0" borderId="0" xfId="74" applyNumberFormat="1" applyFont="1">
      <alignment/>
      <protection/>
    </xf>
    <xf numFmtId="170" fontId="0" fillId="0" borderId="0" xfId="74" applyNumberFormat="1" applyFont="1">
      <alignment/>
      <protection/>
    </xf>
    <xf numFmtId="3" fontId="47" fillId="0" borderId="0" xfId="50" applyNumberFormat="1" applyFont="1" applyFill="1" applyBorder="1" applyAlignment="1">
      <alignment horizontal="right"/>
    </xf>
    <xf numFmtId="10" fontId="0" fillId="0" borderId="0" xfId="67" applyNumberFormat="1" applyFont="1" applyFill="1" applyBorder="1" applyAlignment="1" applyProtection="1">
      <alignment/>
      <protection/>
    </xf>
    <xf numFmtId="172" fontId="22" fillId="0" borderId="24" xfId="74" applyNumberFormat="1" applyFont="1" applyFill="1" applyBorder="1" applyAlignment="1">
      <alignment horizontal="center"/>
      <protection/>
    </xf>
    <xf numFmtId="172" fontId="22" fillId="0" borderId="25" xfId="74" applyNumberFormat="1" applyFont="1" applyFill="1" applyBorder="1" applyAlignment="1">
      <alignment horizontal="center"/>
      <protection/>
    </xf>
    <xf numFmtId="171" fontId="22" fillId="29" borderId="0" xfId="74" applyNumberFormat="1" applyFont="1" applyFill="1" applyBorder="1" applyAlignment="1">
      <alignment horizontal="center"/>
      <protection/>
    </xf>
    <xf numFmtId="3" fontId="22" fillId="29" borderId="0" xfId="74" applyNumberFormat="1" applyFont="1" applyFill="1" applyBorder="1" applyAlignment="1">
      <alignment horizontal="center"/>
      <protection/>
    </xf>
    <xf numFmtId="3" fontId="22" fillId="29" borderId="19" xfId="74" applyNumberFormat="1" applyFont="1" applyFill="1" applyBorder="1" applyAlignment="1">
      <alignment horizontal="center"/>
      <protection/>
    </xf>
    <xf numFmtId="2" fontId="22" fillId="29" borderId="23" xfId="74" applyNumberFormat="1" applyFont="1" applyFill="1" applyBorder="1" applyAlignment="1">
      <alignment horizontal="center"/>
      <protection/>
    </xf>
    <xf numFmtId="2" fontId="22" fillId="29" borderId="20" xfId="74" applyNumberFormat="1" applyFont="1" applyFill="1" applyBorder="1" applyAlignment="1">
      <alignment horizontal="center"/>
      <protection/>
    </xf>
    <xf numFmtId="2" fontId="22" fillId="29" borderId="21" xfId="74" applyNumberFormat="1" applyFont="1" applyFill="1" applyBorder="1" applyAlignment="1">
      <alignment horizontal="center"/>
      <protection/>
    </xf>
    <xf numFmtId="170" fontId="22" fillId="29" borderId="23" xfId="74" applyNumberFormat="1" applyFont="1" applyFill="1" applyBorder="1" applyAlignment="1">
      <alignment horizontal="center"/>
      <protection/>
    </xf>
    <xf numFmtId="170" fontId="22" fillId="29" borderId="20" xfId="74" applyNumberFormat="1" applyFont="1" applyFill="1" applyBorder="1" applyAlignment="1">
      <alignment horizontal="center"/>
      <protection/>
    </xf>
    <xf numFmtId="170" fontId="22" fillId="29" borderId="21" xfId="74" applyNumberFormat="1" applyFont="1" applyFill="1" applyBorder="1" applyAlignment="1">
      <alignment horizontal="center"/>
      <protection/>
    </xf>
    <xf numFmtId="171" fontId="22" fillId="0" borderId="0" xfId="74" applyNumberFormat="1" applyFont="1" applyFill="1" applyBorder="1" applyAlignment="1">
      <alignment horizontal="center"/>
      <protection/>
    </xf>
    <xf numFmtId="3" fontId="22" fillId="0" borderId="0" xfId="74" applyNumberFormat="1" applyFont="1" applyFill="1" applyBorder="1" applyAlignment="1">
      <alignment horizontal="center"/>
      <protection/>
    </xf>
    <xf numFmtId="4" fontId="22" fillId="0" borderId="0" xfId="74" applyNumberFormat="1" applyFont="1" applyFill="1" applyBorder="1" applyAlignment="1">
      <alignment horizontal="center"/>
      <protection/>
    </xf>
    <xf numFmtId="4" fontId="22" fillId="0" borderId="18" xfId="74" applyNumberFormat="1" applyFont="1" applyFill="1" applyBorder="1" applyAlignment="1">
      <alignment horizontal="center"/>
      <protection/>
    </xf>
    <xf numFmtId="3" fontId="22" fillId="0" borderId="18" xfId="74" applyNumberFormat="1" applyFont="1" applyFill="1" applyBorder="1" applyAlignment="1">
      <alignment horizontal="center"/>
      <protection/>
    </xf>
    <xf numFmtId="3" fontId="22" fillId="0" borderId="19" xfId="74" applyNumberFormat="1" applyFont="1" applyFill="1" applyBorder="1" applyAlignment="1">
      <alignment horizontal="center"/>
      <protection/>
    </xf>
    <xf numFmtId="4" fontId="22" fillId="0" borderId="24" xfId="74" applyNumberFormat="1" applyFont="1" applyFill="1" applyBorder="1" applyAlignment="1">
      <alignment horizontal="center"/>
      <protection/>
    </xf>
    <xf numFmtId="4" fontId="22" fillId="0" borderId="25" xfId="74" applyNumberFormat="1" applyFont="1" applyFill="1" applyBorder="1" applyAlignment="1">
      <alignment horizontal="center"/>
      <protection/>
    </xf>
    <xf numFmtId="2" fontId="22" fillId="0" borderId="23" xfId="74" applyNumberFormat="1" applyFont="1" applyFill="1" applyBorder="1" applyAlignment="1">
      <alignment horizontal="center"/>
      <protection/>
    </xf>
    <xf numFmtId="170" fontId="22" fillId="0" borderId="23" xfId="74" applyNumberFormat="1" applyFont="1" applyFill="1" applyBorder="1" applyAlignment="1">
      <alignment horizontal="center"/>
      <protection/>
    </xf>
    <xf numFmtId="2" fontId="22" fillId="0" borderId="20" xfId="74" applyNumberFormat="1" applyFont="1" applyFill="1" applyBorder="1" applyAlignment="1">
      <alignment horizontal="center"/>
      <protection/>
    </xf>
    <xf numFmtId="170" fontId="22" fillId="0" borderId="20" xfId="74" applyNumberFormat="1" applyFont="1" applyFill="1" applyBorder="1" applyAlignment="1">
      <alignment horizontal="center"/>
      <protection/>
    </xf>
    <xf numFmtId="2" fontId="22" fillId="0" borderId="21" xfId="74" applyNumberFormat="1" applyFont="1" applyFill="1" applyBorder="1" applyAlignment="1">
      <alignment horizontal="center"/>
      <protection/>
    </xf>
    <xf numFmtId="170" fontId="22" fillId="0" borderId="21" xfId="74" applyNumberFormat="1" applyFont="1" applyFill="1" applyBorder="1" applyAlignment="1">
      <alignment horizontal="center"/>
      <protection/>
    </xf>
    <xf numFmtId="0" fontId="17" fillId="37" borderId="0" xfId="76" applyFont="1" applyFill="1" applyAlignment="1">
      <alignment horizontal="right"/>
      <protection/>
    </xf>
    <xf numFmtId="0" fontId="22" fillId="34" borderId="32" xfId="74" applyFont="1" applyFill="1" applyBorder="1" applyAlignment="1">
      <alignment horizontal="center"/>
      <protection/>
    </xf>
    <xf numFmtId="0" fontId="22" fillId="34" borderId="33" xfId="74" applyFont="1" applyFill="1" applyBorder="1" applyAlignment="1">
      <alignment horizontal="center" vertical="center"/>
      <protection/>
    </xf>
    <xf numFmtId="172" fontId="0" fillId="0" borderId="34" xfId="0" applyNumberFormat="1" applyBorder="1" applyAlignment="1">
      <alignment/>
    </xf>
    <xf numFmtId="172" fontId="0" fillId="0" borderId="33" xfId="0" applyNumberFormat="1" applyBorder="1" applyAlignment="1">
      <alignment/>
    </xf>
    <xf numFmtId="0" fontId="22" fillId="34" borderId="35" xfId="74" applyFont="1" applyFill="1" applyBorder="1" applyAlignment="1">
      <alignment horizontal="center"/>
      <protection/>
    </xf>
    <xf numFmtId="0" fontId="22" fillId="34" borderId="36" xfId="74" applyFont="1" applyFill="1" applyBorder="1" applyAlignment="1">
      <alignment horizontal="center" vertical="center"/>
      <protection/>
    </xf>
    <xf numFmtId="171" fontId="0" fillId="0" borderId="37" xfId="0" applyNumberFormat="1" applyBorder="1" applyAlignment="1">
      <alignment/>
    </xf>
    <xf numFmtId="171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9" fontId="0" fillId="0" borderId="37" xfId="67" applyFont="1" applyBorder="1" applyAlignment="1">
      <alignment/>
    </xf>
    <xf numFmtId="9" fontId="0" fillId="0" borderId="36" xfId="67" applyFont="1" applyBorder="1" applyAlignment="1">
      <alignment/>
    </xf>
    <xf numFmtId="4" fontId="0" fillId="0" borderId="37" xfId="0" applyNumberFormat="1" applyBorder="1" applyAlignment="1">
      <alignment/>
    </xf>
    <xf numFmtId="4" fontId="0" fillId="0" borderId="36" xfId="0" applyNumberFormat="1" applyBorder="1" applyAlignment="1">
      <alignment/>
    </xf>
    <xf numFmtId="0" fontId="0" fillId="0" borderId="36" xfId="0" applyBorder="1" applyAlignment="1">
      <alignment/>
    </xf>
    <xf numFmtId="170" fontId="0" fillId="0" borderId="37" xfId="0" applyNumberFormat="1" applyBorder="1" applyAlignment="1">
      <alignment/>
    </xf>
    <xf numFmtId="170" fontId="0" fillId="0" borderId="36" xfId="0" applyNumberFormat="1" applyBorder="1" applyAlignment="1">
      <alignment/>
    </xf>
    <xf numFmtId="0" fontId="21" fillId="34" borderId="31" xfId="74" applyFont="1" applyFill="1" applyBorder="1" applyAlignment="1">
      <alignment horizontal="center"/>
      <protection/>
    </xf>
    <xf numFmtId="166" fontId="0" fillId="0" borderId="31" xfId="0" applyNumberFormat="1" applyBorder="1" applyAlignment="1">
      <alignment/>
    </xf>
    <xf numFmtId="9" fontId="0" fillId="0" borderId="31" xfId="67" applyFont="1" applyBorder="1" applyAlignment="1">
      <alignment/>
    </xf>
    <xf numFmtId="0" fontId="0" fillId="37" borderId="0" xfId="0" applyFill="1" applyBorder="1" applyAlignment="1" applyProtection="1">
      <alignment wrapText="1"/>
      <protection/>
    </xf>
    <xf numFmtId="0" fontId="0" fillId="37" borderId="0" xfId="0" applyFont="1" applyFill="1" applyBorder="1" applyAlignment="1" applyProtection="1">
      <alignment wrapText="1"/>
      <protection/>
    </xf>
    <xf numFmtId="0" fontId="0" fillId="33" borderId="0" xfId="76" applyFont="1" applyFill="1" applyAlignment="1">
      <alignment horizontal="right"/>
      <protection/>
    </xf>
    <xf numFmtId="1" fontId="0" fillId="37" borderId="0" xfId="0" applyNumberFormat="1" applyFill="1" applyBorder="1" applyAlignment="1" applyProtection="1">
      <alignment/>
      <protection/>
    </xf>
    <xf numFmtId="15" fontId="0" fillId="38" borderId="0" xfId="76" applyNumberFormat="1" applyFont="1" applyFill="1">
      <alignment/>
      <protection/>
    </xf>
    <xf numFmtId="15" fontId="0" fillId="38" borderId="0" xfId="0" applyNumberFormat="1" applyFont="1" applyFill="1" applyBorder="1" applyAlignment="1" applyProtection="1">
      <alignment/>
      <protection/>
    </xf>
    <xf numFmtId="15" fontId="0" fillId="38" borderId="0" xfId="0" applyNumberFormat="1" applyFill="1" applyBorder="1" applyAlignment="1" applyProtection="1">
      <alignment/>
      <protection/>
    </xf>
    <xf numFmtId="9" fontId="0" fillId="0" borderId="37" xfId="67" applyNumberFormat="1" applyFont="1" applyBorder="1" applyAlignment="1">
      <alignment/>
    </xf>
    <xf numFmtId="9" fontId="0" fillId="0" borderId="36" xfId="67" applyNumberFormat="1" applyFont="1" applyBorder="1" applyAlignment="1">
      <alignment/>
    </xf>
    <xf numFmtId="166" fontId="0" fillId="0" borderId="0" xfId="74" applyNumberFormat="1" applyFont="1">
      <alignment/>
      <protection/>
    </xf>
    <xf numFmtId="44" fontId="67" fillId="0" borderId="0" xfId="88" applyNumberFormat="1" applyFont="1" applyAlignment="1">
      <alignment/>
    </xf>
    <xf numFmtId="10" fontId="16" fillId="0" borderId="0" xfId="67" applyNumberFormat="1" applyFont="1" applyFill="1" applyBorder="1" applyAlignment="1" applyProtection="1">
      <alignment horizontal="center"/>
      <protection/>
    </xf>
    <xf numFmtId="10" fontId="16" fillId="0" borderId="0" xfId="67" applyNumberFormat="1" applyFont="1" applyFill="1" applyBorder="1" applyAlignment="1" applyProtection="1">
      <alignment horizontal="right"/>
      <protection/>
    </xf>
    <xf numFmtId="167" fontId="0" fillId="0" borderId="0" xfId="67" applyNumberFormat="1" applyFont="1" applyFill="1" applyBorder="1" applyAlignment="1" applyProtection="1">
      <alignment/>
      <protection/>
    </xf>
    <xf numFmtId="10" fontId="0" fillId="0" borderId="31" xfId="67" applyNumberFormat="1" applyFont="1" applyFill="1" applyBorder="1" applyAlignment="1" applyProtection="1">
      <alignment/>
      <protection/>
    </xf>
    <xf numFmtId="10" fontId="0" fillId="0" borderId="31" xfId="67" applyNumberFormat="1" applyFont="1" applyFill="1" applyBorder="1" applyAlignment="1" applyProtection="1">
      <alignment horizontal="right"/>
      <protection/>
    </xf>
    <xf numFmtId="3" fontId="50" fillId="0" borderId="2" xfId="50" applyNumberFormat="1" applyFont="1" applyFill="1" applyAlignment="1">
      <alignment horizontal="center"/>
    </xf>
    <xf numFmtId="166" fontId="55" fillId="25" borderId="2" xfId="41" applyNumberFormat="1" applyFont="1" applyAlignment="1">
      <alignment/>
    </xf>
    <xf numFmtId="3" fontId="50" fillId="0" borderId="2" xfId="50" applyNumberFormat="1" applyFont="1" applyFill="1" applyAlignment="1">
      <alignment horizontal="right"/>
    </xf>
    <xf numFmtId="0" fontId="67" fillId="0" borderId="28" xfId="74" applyFont="1" applyBorder="1" applyAlignment="1">
      <alignment/>
      <protection/>
    </xf>
    <xf numFmtId="0" fontId="67" fillId="0" borderId="29" xfId="74" applyFont="1" applyBorder="1" applyAlignment="1">
      <alignment/>
      <protection/>
    </xf>
    <xf numFmtId="0" fontId="67" fillId="0" borderId="30" xfId="74" applyFont="1" applyBorder="1" applyAlignment="1">
      <alignment/>
      <protection/>
    </xf>
    <xf numFmtId="3" fontId="0" fillId="0" borderId="0" xfId="74" applyNumberFormat="1" applyFont="1" applyAlignment="1">
      <alignment horizontal="center"/>
      <protection/>
    </xf>
    <xf numFmtId="0" fontId="18" fillId="33" borderId="0" xfId="0" applyFont="1" applyFill="1" applyAlignment="1">
      <alignment horizontal="center"/>
    </xf>
    <xf numFmtId="0" fontId="21" fillId="34" borderId="38" xfId="74" applyFont="1" applyFill="1" applyBorder="1" applyAlignment="1">
      <alignment horizontal="center" vertical="center" wrapText="1"/>
      <protection/>
    </xf>
    <xf numFmtId="0" fontId="21" fillId="34" borderId="11" xfId="74" applyFont="1" applyFill="1" applyBorder="1" applyAlignment="1">
      <alignment horizontal="center" vertical="center" wrapText="1"/>
      <protection/>
    </xf>
    <xf numFmtId="0" fontId="21" fillId="34" borderId="11" xfId="74" applyFont="1" applyFill="1" applyBorder="1" applyAlignment="1">
      <alignment horizontal="center" wrapText="1"/>
      <protection/>
    </xf>
    <xf numFmtId="0" fontId="22" fillId="34" borderId="38" xfId="74" applyFont="1" applyFill="1" applyBorder="1" applyAlignment="1">
      <alignment horizontal="center"/>
      <protection/>
    </xf>
    <xf numFmtId="0" fontId="22" fillId="34" borderId="11" xfId="74" applyFont="1" applyFill="1" applyBorder="1" applyAlignment="1">
      <alignment horizontal="center"/>
      <protection/>
    </xf>
    <xf numFmtId="0" fontId="21" fillId="34" borderId="23" xfId="74" applyFont="1" applyFill="1" applyBorder="1" applyAlignment="1">
      <alignment horizontal="center"/>
      <protection/>
    </xf>
    <xf numFmtId="0" fontId="70" fillId="0" borderId="0" xfId="74" applyFont="1" applyAlignment="1">
      <alignment horizontal="center"/>
      <protection/>
    </xf>
    <xf numFmtId="0" fontId="21" fillId="34" borderId="11" xfId="74" applyFont="1" applyFill="1" applyBorder="1" applyAlignment="1">
      <alignment horizontal="center"/>
      <protection/>
    </xf>
    <xf numFmtId="3" fontId="22" fillId="33" borderId="17" xfId="74" applyNumberFormat="1" applyFont="1" applyFill="1" applyBorder="1" applyAlignment="1">
      <alignment horizontal="left"/>
      <protection/>
    </xf>
    <xf numFmtId="3" fontId="22" fillId="33" borderId="18" xfId="74" applyNumberFormat="1" applyFont="1" applyFill="1" applyBorder="1" applyAlignment="1">
      <alignment horizontal="left"/>
      <protection/>
    </xf>
    <xf numFmtId="3" fontId="22" fillId="33" borderId="16" xfId="74" applyNumberFormat="1" applyFont="1" applyFill="1" applyBorder="1" applyAlignment="1">
      <alignment horizontal="left"/>
      <protection/>
    </xf>
    <xf numFmtId="3" fontId="22" fillId="33" borderId="0" xfId="74" applyNumberFormat="1" applyFont="1" applyFill="1" applyBorder="1" applyAlignment="1">
      <alignment horizontal="left"/>
      <protection/>
    </xf>
    <xf numFmtId="3" fontId="22" fillId="33" borderId="38" xfId="74" applyNumberFormat="1" applyFont="1" applyFill="1" applyBorder="1" applyAlignment="1">
      <alignment horizontal="left"/>
      <protection/>
    </xf>
    <xf numFmtId="3" fontId="22" fillId="33" borderId="11" xfId="74" applyNumberFormat="1" applyFont="1" applyFill="1" applyBorder="1" applyAlignment="1">
      <alignment horizontal="left"/>
      <protection/>
    </xf>
    <xf numFmtId="178" fontId="21" fillId="33" borderId="38" xfId="74" applyNumberFormat="1" applyFont="1" applyFill="1" applyBorder="1" applyAlignment="1">
      <alignment horizontal="center"/>
      <protection/>
    </xf>
    <xf numFmtId="178" fontId="21" fillId="33" borderId="11" xfId="74" applyNumberFormat="1" applyFont="1" applyFill="1" applyBorder="1" applyAlignment="1">
      <alignment horizontal="center"/>
      <protection/>
    </xf>
    <xf numFmtId="178" fontId="21" fillId="33" borderId="12" xfId="74" applyNumberFormat="1" applyFont="1" applyFill="1" applyBorder="1" applyAlignment="1">
      <alignment horizontal="center"/>
      <protection/>
    </xf>
    <xf numFmtId="178" fontId="21" fillId="33" borderId="17" xfId="74" applyNumberFormat="1" applyFont="1" applyFill="1" applyBorder="1" applyAlignment="1">
      <alignment horizontal="center"/>
      <protection/>
    </xf>
    <xf numFmtId="178" fontId="21" fillId="33" borderId="18" xfId="74" applyNumberFormat="1" applyFont="1" applyFill="1" applyBorder="1" applyAlignment="1">
      <alignment horizontal="center"/>
      <protection/>
    </xf>
    <xf numFmtId="178" fontId="21" fillId="33" borderId="25" xfId="74" applyNumberFormat="1" applyFont="1" applyFill="1" applyBorder="1" applyAlignment="1">
      <alignment horizontal="center"/>
      <protection/>
    </xf>
    <xf numFmtId="0" fontId="0" fillId="33" borderId="23" xfId="74" applyFont="1" applyFill="1" applyBorder="1" applyAlignment="1">
      <alignment horizontal="center"/>
      <protection/>
    </xf>
    <xf numFmtId="0" fontId="0" fillId="33" borderId="21" xfId="74" applyFont="1" applyFill="1" applyBorder="1" applyAlignment="1">
      <alignment horizontal="center"/>
      <protection/>
    </xf>
    <xf numFmtId="3" fontId="21" fillId="33" borderId="26" xfId="74" applyNumberFormat="1" applyFont="1" applyFill="1" applyBorder="1" applyAlignment="1">
      <alignment horizontal="left" vertical="top" wrapText="1"/>
      <protection/>
    </xf>
    <xf numFmtId="3" fontId="21" fillId="33" borderId="27" xfId="74" applyNumberFormat="1" applyFont="1" applyFill="1" applyBorder="1" applyAlignment="1">
      <alignment horizontal="left" vertical="top" wrapText="1"/>
      <protection/>
    </xf>
    <xf numFmtId="3" fontId="21" fillId="33" borderId="39" xfId="74" applyNumberFormat="1" applyFont="1" applyFill="1" applyBorder="1" applyAlignment="1">
      <alignment horizontal="left" vertical="top" wrapText="1"/>
      <protection/>
    </xf>
    <xf numFmtId="0" fontId="16" fillId="33" borderId="0" xfId="0" applyFont="1" applyFill="1" applyAlignment="1">
      <alignment horizontal="center"/>
    </xf>
    <xf numFmtId="0" fontId="0" fillId="37" borderId="28" xfId="0" applyFill="1" applyBorder="1" applyAlignment="1">
      <alignment horizontal="center"/>
    </xf>
    <xf numFmtId="0" fontId="0" fillId="37" borderId="30" xfId="0" applyFill="1" applyBorder="1" applyAlignment="1">
      <alignment horizontal="center"/>
    </xf>
    <xf numFmtId="0" fontId="0" fillId="0" borderId="28" xfId="74" applyFont="1" applyBorder="1" applyAlignment="1">
      <alignment horizontal="left"/>
      <protection/>
    </xf>
    <xf numFmtId="0" fontId="0" fillId="0" borderId="29" xfId="74" applyFont="1" applyBorder="1" applyAlignment="1">
      <alignment horizontal="left"/>
      <protection/>
    </xf>
    <xf numFmtId="0" fontId="0" fillId="0" borderId="30" xfId="74" applyFont="1" applyBorder="1" applyAlignment="1">
      <alignment horizontal="left"/>
      <protection/>
    </xf>
    <xf numFmtId="0" fontId="67" fillId="0" borderId="28" xfId="74" applyFont="1" applyBorder="1" applyAlignment="1">
      <alignment horizontal="left"/>
      <protection/>
    </xf>
    <xf numFmtId="0" fontId="67" fillId="0" borderId="29" xfId="74" applyFont="1" applyBorder="1" applyAlignment="1">
      <alignment horizontal="left"/>
      <protection/>
    </xf>
    <xf numFmtId="0" fontId="67" fillId="0" borderId="30" xfId="74" applyFont="1" applyBorder="1" applyAlignment="1">
      <alignment horizontal="left"/>
      <protection/>
    </xf>
  </cellXfs>
  <cellStyles count="78">
    <cellStyle name="Normal" xfId="0"/>
    <cellStyle name="1.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40 % - Akzent1" xfId="22"/>
    <cellStyle name="40 % - Akzent2" xfId="23"/>
    <cellStyle name="40 % - Akzent3" xfId="24"/>
    <cellStyle name="40 % - Akzent4" xfId="25"/>
    <cellStyle name="40 % - Akzent5" xfId="26"/>
    <cellStyle name="40 % - Akzent6" xfId="27"/>
    <cellStyle name="60 % - Akzent1" xfId="28"/>
    <cellStyle name="60 % - Akzent2" xfId="29"/>
    <cellStyle name="60 % - Akzent3" xfId="30"/>
    <cellStyle name="60 % - Akzent4" xfId="31"/>
    <cellStyle name="60 % - Akzent5" xfId="32"/>
    <cellStyle name="60 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Followed Hyperlink" xfId="42"/>
    <cellStyle name="Comma 2" xfId="43"/>
    <cellStyle name="Datum" xfId="44"/>
    <cellStyle name="Datum [0]" xfId="45"/>
    <cellStyle name="Datum_Kalkulation von Messentgelten mit Messstellenbetrieb Gas" xfId="46"/>
    <cellStyle name="Comma [0]" xfId="47"/>
    <cellStyle name="Dezimal 2" xfId="48"/>
    <cellStyle name="Dezimal 3" xfId="49"/>
    <cellStyle name="Eingabe" xfId="50"/>
    <cellStyle name="Ergebnis" xfId="51"/>
    <cellStyle name="Erklärender Text" xfId="52"/>
    <cellStyle name="Euro" xfId="53"/>
    <cellStyle name="Fest" xfId="54"/>
    <cellStyle name="Gut" xfId="55"/>
    <cellStyle name="Helv 08" xfId="56"/>
    <cellStyle name="Helv 12 fett" xfId="57"/>
    <cellStyle name="Helv 14 fett" xfId="58"/>
    <cellStyle name="Helv 18 fett" xfId="59"/>
    <cellStyle name="Comma" xfId="60"/>
    <cellStyle name="Kopfzeile1" xfId="61"/>
    <cellStyle name="Kopfzeile2" xfId="62"/>
    <cellStyle name="Hyperlink" xfId="63"/>
    <cellStyle name="Neutral" xfId="64"/>
    <cellStyle name="Normal 2" xfId="65"/>
    <cellStyle name="Notiz" xfId="66"/>
    <cellStyle name="Percent" xfId="67"/>
    <cellStyle name="Prozent 2" xfId="68"/>
    <cellStyle name="Prozent 3" xfId="69"/>
    <cellStyle name="Prozent[1]" xfId="70"/>
    <cellStyle name="Prozent[2]" xfId="71"/>
    <cellStyle name="Schattiert" xfId="72"/>
    <cellStyle name="Schlecht" xfId="73"/>
    <cellStyle name="Standard 2" xfId="74"/>
    <cellStyle name="Standard 3" xfId="75"/>
    <cellStyle name="Standard_BGA_9798 2" xfId="76"/>
    <cellStyle name="Summe" xfId="77"/>
    <cellStyle name="test1" xfId="78"/>
    <cellStyle name="Überschrift" xfId="79"/>
    <cellStyle name="Überschrift 1" xfId="80"/>
    <cellStyle name="Überschrift 2" xfId="81"/>
    <cellStyle name="Überschrift 3" xfId="82"/>
    <cellStyle name="Überschrift 4" xfId="83"/>
    <cellStyle name="Undefiniert" xfId="84"/>
    <cellStyle name="verborgen" xfId="85"/>
    <cellStyle name="Verknüpfte Zelle" xfId="86"/>
    <cellStyle name="Whrung" xfId="87"/>
    <cellStyle name="Currency" xfId="88"/>
    <cellStyle name="Currency [0]" xfId="89"/>
    <cellStyle name="Warnender Text" xfId="90"/>
    <cellStyle name="Zelle überprüfen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cp.pwc.de/sites/14f128d64e920043/002cede6/Shared%20Documents/Netzentgelte/Gas/2024/BGW%20NPM%20NE%20Gas%202024%20ISB%20Arneburg_2023-10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Prämissen"/>
      <sheetName val="Kundendaten SLP"/>
      <sheetName val="Kundendaten LGK"/>
      <sheetName val="Konzessionsabgaberabatt"/>
      <sheetName val="Datenbasis Arbeit"/>
      <sheetName val="NPF Arbeit"/>
      <sheetName val="Optimierung Arbeit"/>
      <sheetName val="Grafikdaten Arbeit"/>
      <sheetName val="NPFGrafik Arbeit"/>
      <sheetName val="NEFGrafik Arbeit"/>
      <sheetName val="Datenbasis Leistung"/>
      <sheetName val="NPF Leistung"/>
      <sheetName val="Optimierung Leistung"/>
      <sheetName val="Grafikdaten Leistung"/>
      <sheetName val="NPFGrafik Leistung"/>
      <sheetName val="NEFGrafik Leistung"/>
      <sheetName val="Berechnung Sigmoidmodell"/>
      <sheetName val="Berechnung Zonenmodell"/>
      <sheetName val="Berechnung Lineares Entgeltsyst"/>
      <sheetName val="Berechnung SLP"/>
      <sheetName val="Preisblatt Sigmoidmodell"/>
      <sheetName val="Preisblatt Zonenmodell"/>
      <sheetName val="Preisblatt Lineares Entgeltsyst"/>
      <sheetName val="Verprobung"/>
      <sheetName val="EHB Zonenmodell"/>
      <sheetName val="EHB Lineares Entgeltsystem"/>
      <sheetName val="Sheet1"/>
    </sheetNames>
    <sheetDataSet>
      <sheetData sheetId="1">
        <row r="2">
          <cell r="B2" t="str">
            <v>Infrastrukturbetrieb der Stadt Arneburg</v>
          </cell>
        </row>
        <row r="7">
          <cell r="B7">
            <v>15</v>
          </cell>
        </row>
        <row r="9">
          <cell r="B9">
            <v>30</v>
          </cell>
        </row>
        <row r="10">
          <cell r="B10">
            <v>70</v>
          </cell>
        </row>
        <row r="11">
          <cell r="B11">
            <v>514163.0586003191</v>
          </cell>
        </row>
        <row r="12">
          <cell r="B12">
            <v>57129.22873336879</v>
          </cell>
        </row>
        <row r="13">
          <cell r="B13">
            <v>0.5</v>
          </cell>
        </row>
        <row r="14">
          <cell r="B14">
            <v>23582.9848</v>
          </cell>
        </row>
        <row r="15">
          <cell r="B15">
            <v>68663.90396992481</v>
          </cell>
        </row>
        <row r="22">
          <cell r="B22">
            <v>0.3333333333333333</v>
          </cell>
        </row>
        <row r="23">
          <cell r="B23">
            <v>0.3333333333333333</v>
          </cell>
        </row>
        <row r="33">
          <cell r="B33">
            <v>462823.34</v>
          </cell>
        </row>
      </sheetData>
      <sheetData sheetId="5">
        <row r="2">
          <cell r="B2">
            <v>353744.772</v>
          </cell>
        </row>
      </sheetData>
      <sheetData sheetId="17">
        <row r="18">
          <cell r="C18">
            <v>5755.5805015265405</v>
          </cell>
          <cell r="D18">
            <v>1864.9178994562653</v>
          </cell>
        </row>
        <row r="19">
          <cell r="C19">
            <v>1.2</v>
          </cell>
          <cell r="D19">
            <v>1.2</v>
          </cell>
        </row>
        <row r="26">
          <cell r="C26">
            <v>0.08285519469955467</v>
          </cell>
          <cell r="D26">
            <v>0.21142576621532794</v>
          </cell>
        </row>
        <row r="27">
          <cell r="C27">
            <v>9.959970806783305</v>
          </cell>
          <cell r="D27">
            <v>12.017376846744815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rgb="FF00B0F0"/>
    <pageSetUpPr fitToPage="1"/>
  </sheetPr>
  <dimension ref="B1:IV92"/>
  <sheetViews>
    <sheetView showGridLines="0" zoomScaleSheetLayoutView="100" zoomScalePageLayoutView="0" workbookViewId="0" topLeftCell="A1">
      <selection activeCell="B74" sqref="B74"/>
    </sheetView>
  </sheetViews>
  <sheetFormatPr defaultColWidth="0" defaultRowHeight="12.75" customHeight="1" zeroHeight="1"/>
  <cols>
    <col min="1" max="1" width="2.7109375" style="4" customWidth="1"/>
    <col min="2" max="2" width="23.7109375" style="4" customWidth="1"/>
    <col min="3" max="3" width="12.57421875" style="4" customWidth="1"/>
    <col min="4" max="4" width="12.7109375" style="4" customWidth="1"/>
    <col min="5" max="5" width="16.421875" style="4" customWidth="1"/>
    <col min="6" max="6" width="12.8515625" style="4" customWidth="1"/>
    <col min="7" max="7" width="16.28125" style="4" bestFit="1" customWidth="1"/>
    <col min="8" max="8" width="13.28125" style="4" customWidth="1"/>
    <col min="9" max="9" width="15.140625" style="4" customWidth="1"/>
    <col min="10" max="10" width="11.421875" style="4" hidden="1" customWidth="1"/>
    <col min="11" max="11" width="15.00390625" style="4" hidden="1" customWidth="1"/>
    <col min="12" max="12" width="3.28125" style="4" hidden="1" customWidth="1"/>
    <col min="13" max="13" width="10.7109375" style="4" hidden="1" customWidth="1"/>
    <col min="14" max="14" width="12.00390625" style="4" hidden="1" customWidth="1"/>
    <col min="15" max="15" width="3.140625" style="4" hidden="1" customWidth="1"/>
    <col min="16" max="255" width="0" style="4" hidden="1" customWidth="1"/>
    <col min="256" max="16384" width="11.421875" style="4" hidden="1" customWidth="1"/>
  </cols>
  <sheetData>
    <row r="1" spans="2:11" ht="15.75">
      <c r="B1" s="5" t="s">
        <v>94</v>
      </c>
      <c r="C1" s="6"/>
      <c r="D1" s="6"/>
      <c r="E1" s="6"/>
      <c r="F1" s="6"/>
      <c r="G1" s="6"/>
      <c r="H1" s="51" t="s">
        <v>149</v>
      </c>
      <c r="I1" s="7"/>
      <c r="K1" s="8"/>
    </row>
    <row r="2" spans="2:10" ht="10.5" customHeight="1">
      <c r="B2" s="9"/>
      <c r="C2" s="6"/>
      <c r="D2" s="6"/>
      <c r="E2" s="6"/>
      <c r="F2" s="10"/>
      <c r="G2" s="6"/>
      <c r="H2" s="6"/>
      <c r="I2" s="11"/>
      <c r="J2" s="7"/>
    </row>
    <row r="3" spans="2:10" ht="18">
      <c r="B3" s="93" t="s">
        <v>136</v>
      </c>
      <c r="C3" s="6"/>
      <c r="D3" s="6"/>
      <c r="E3" s="6"/>
      <c r="F3" s="6"/>
      <c r="G3" s="6"/>
      <c r="H3" s="6"/>
      <c r="I3" s="11"/>
      <c r="J3" s="7"/>
    </row>
    <row r="4" spans="2:10" ht="15.75">
      <c r="B4" s="13"/>
      <c r="C4" s="6"/>
      <c r="D4" s="6"/>
      <c r="E4" s="6"/>
      <c r="F4" s="6"/>
      <c r="G4" s="6"/>
      <c r="H4" s="6"/>
      <c r="I4" s="11"/>
      <c r="J4" s="7"/>
    </row>
    <row r="5" spans="2:10" ht="15.75">
      <c r="B5" s="94" t="s">
        <v>40</v>
      </c>
      <c r="D5" s="6"/>
      <c r="E5" s="6"/>
      <c r="F5" s="6"/>
      <c r="G5" s="6"/>
      <c r="H5" s="7"/>
      <c r="I5" s="7"/>
      <c r="J5" s="7"/>
    </row>
    <row r="6" spans="2:10" ht="13.5" customHeight="1">
      <c r="B6" s="14"/>
      <c r="D6" s="6"/>
      <c r="E6" s="6"/>
      <c r="F6" s="6"/>
      <c r="G6" s="6"/>
      <c r="H6" s="7"/>
      <c r="I6" s="7"/>
      <c r="J6" s="7"/>
    </row>
    <row r="7" spans="2:10" ht="15.75">
      <c r="B7" s="94" t="s">
        <v>41</v>
      </c>
      <c r="D7" s="16"/>
      <c r="E7" s="18"/>
      <c r="F7" s="17"/>
      <c r="H7" s="7"/>
      <c r="I7" s="7"/>
      <c r="J7" s="7"/>
    </row>
    <row r="8" spans="2:10" ht="13.5" customHeight="1" thickBot="1">
      <c r="B8" s="7"/>
      <c r="C8" s="12"/>
      <c r="D8" s="6"/>
      <c r="E8" s="6"/>
      <c r="F8" s="6"/>
      <c r="G8" s="6"/>
      <c r="H8" s="7"/>
      <c r="I8" s="7"/>
      <c r="J8" s="7"/>
    </row>
    <row r="9" spans="2:15" ht="48" customHeight="1">
      <c r="B9" s="201" t="s">
        <v>4</v>
      </c>
      <c r="C9" s="202"/>
      <c r="D9" s="208" t="s">
        <v>0</v>
      </c>
      <c r="E9" s="208"/>
      <c r="F9" s="49" t="s">
        <v>43</v>
      </c>
      <c r="G9" s="19" t="s">
        <v>42</v>
      </c>
      <c r="H9" s="20" t="s">
        <v>16</v>
      </c>
      <c r="I9" s="14"/>
      <c r="J9" s="14"/>
      <c r="K9" s="21"/>
      <c r="L9" s="21"/>
      <c r="M9" s="21"/>
      <c r="N9" s="21"/>
      <c r="O9" s="21"/>
    </row>
    <row r="10" spans="2:10" ht="12.75">
      <c r="B10" s="22"/>
      <c r="C10" s="23"/>
      <c r="D10" s="24" t="s">
        <v>14</v>
      </c>
      <c r="E10" s="24" t="s">
        <v>15</v>
      </c>
      <c r="F10" s="24" t="s">
        <v>5</v>
      </c>
      <c r="G10" s="24" t="s">
        <v>44</v>
      </c>
      <c r="H10" s="25" t="s">
        <v>17</v>
      </c>
      <c r="I10" s="7"/>
      <c r="J10" s="7"/>
    </row>
    <row r="11" spans="2:256" ht="12.75">
      <c r="B11" s="26">
        <v>1</v>
      </c>
      <c r="C11" s="27" t="s">
        <v>21</v>
      </c>
      <c r="D11" s="28">
        <v>1</v>
      </c>
      <c r="E11" s="28">
        <v>1500000</v>
      </c>
      <c r="F11" s="134">
        <v>0</v>
      </c>
      <c r="G11" s="135" t="s">
        <v>45</v>
      </c>
      <c r="H11" s="132">
        <v>0.2591667220329628</v>
      </c>
      <c r="I11" s="11"/>
      <c r="J11" s="7"/>
      <c r="IV11" s="79"/>
    </row>
    <row r="12" spans="2:256" ht="12.75">
      <c r="B12" s="26">
        <v>2</v>
      </c>
      <c r="C12" s="27" t="s">
        <v>22</v>
      </c>
      <c r="D12" s="28">
        <v>1500001</v>
      </c>
      <c r="E12" s="28">
        <v>2000000</v>
      </c>
      <c r="F12" s="53">
        <f>H11/100*G12</f>
        <v>3887.500830494442</v>
      </c>
      <c r="G12" s="28">
        <f>E11</f>
        <v>1500000</v>
      </c>
      <c r="H12" s="132">
        <v>0.21396936227335245</v>
      </c>
      <c r="I12" s="11"/>
      <c r="J12" s="7"/>
      <c r="IV12" s="79"/>
    </row>
    <row r="13" spans="2:256" ht="12.75">
      <c r="B13" s="26">
        <v>3</v>
      </c>
      <c r="C13" s="27" t="s">
        <v>23</v>
      </c>
      <c r="D13" s="28">
        <v>2000001</v>
      </c>
      <c r="E13" s="28">
        <v>3000000</v>
      </c>
      <c r="F13" s="53">
        <f>H12/100*(G13-G12)+F12</f>
        <v>4957.3476418612045</v>
      </c>
      <c r="G13" s="28">
        <f aca="true" t="shared" si="0" ref="G13:G25">E12</f>
        <v>2000000</v>
      </c>
      <c r="H13" s="132">
        <v>0.18799757555957208</v>
      </c>
      <c r="I13" s="11"/>
      <c r="J13" s="7"/>
      <c r="M13" s="3"/>
      <c r="IV13" s="79"/>
    </row>
    <row r="14" spans="2:256" ht="12.75">
      <c r="B14" s="26">
        <v>4</v>
      </c>
      <c r="C14" s="27" t="s">
        <v>24</v>
      </c>
      <c r="D14" s="28">
        <v>3000001</v>
      </c>
      <c r="E14" s="28">
        <v>4000000</v>
      </c>
      <c r="F14" s="53">
        <f>H13/100*(G14-G13)+F13</f>
        <v>6837.323397456925</v>
      </c>
      <c r="G14" s="28">
        <f t="shared" si="0"/>
        <v>3000000</v>
      </c>
      <c r="H14" s="132">
        <v>0.16141978092326945</v>
      </c>
      <c r="IV14" s="79"/>
    </row>
    <row r="15" spans="2:256" ht="12.75">
      <c r="B15" s="26">
        <v>5</v>
      </c>
      <c r="C15" s="27" t="s">
        <v>25</v>
      </c>
      <c r="D15" s="28">
        <v>4000001</v>
      </c>
      <c r="E15" s="28">
        <v>6000000</v>
      </c>
      <c r="F15" s="53">
        <f>H14/100*(G15-G14)+F14</f>
        <v>8451.52120668962</v>
      </c>
      <c r="G15" s="28">
        <f t="shared" si="0"/>
        <v>4000000</v>
      </c>
      <c r="H15" s="132">
        <v>0.13521602057515825</v>
      </c>
      <c r="IV15" s="79"/>
    </row>
    <row r="16" spans="2:256" ht="12.75">
      <c r="B16" s="26">
        <v>6</v>
      </c>
      <c r="C16" s="27" t="s">
        <v>26</v>
      </c>
      <c r="D16" s="28">
        <v>6000001</v>
      </c>
      <c r="E16" s="28">
        <v>7000000</v>
      </c>
      <c r="F16" s="53">
        <f>H15/100*(G16-G15)+F15</f>
        <v>11155.841618192786</v>
      </c>
      <c r="G16" s="28">
        <f t="shared" si="0"/>
        <v>6000000</v>
      </c>
      <c r="H16" s="132">
        <v>0.11788225123683713</v>
      </c>
      <c r="IV16" s="79"/>
    </row>
    <row r="17" spans="2:256" ht="12.75">
      <c r="B17" s="26">
        <v>7</v>
      </c>
      <c r="C17" s="27" t="s">
        <v>27</v>
      </c>
      <c r="D17" s="28">
        <v>7000001</v>
      </c>
      <c r="E17" s="28">
        <v>8000000</v>
      </c>
      <c r="F17" s="53">
        <f aca="true" t="shared" si="1" ref="F17:F25">H16/100*(G17-G16)+F16</f>
        <v>12334.664130561157</v>
      </c>
      <c r="G17" s="28">
        <f t="shared" si="0"/>
        <v>7000000</v>
      </c>
      <c r="H17" s="132">
        <v>0.11013894941560855</v>
      </c>
      <c r="IV17" s="79"/>
    </row>
    <row r="18" spans="2:256" ht="12.75">
      <c r="B18" s="26">
        <v>8</v>
      </c>
      <c r="C18" s="27" t="s">
        <v>28</v>
      </c>
      <c r="D18" s="28">
        <v>8000001</v>
      </c>
      <c r="E18" s="28">
        <v>10000000</v>
      </c>
      <c r="F18" s="53">
        <f t="shared" si="1"/>
        <v>13436.053624717242</v>
      </c>
      <c r="G18" s="28">
        <f t="shared" si="0"/>
        <v>8000000</v>
      </c>
      <c r="H18" s="132">
        <v>0.1019910381736036</v>
      </c>
      <c r="IV18" s="79"/>
    </row>
    <row r="19" spans="2:256" ht="12.75">
      <c r="B19" s="26">
        <v>9</v>
      </c>
      <c r="C19" s="27" t="s">
        <v>29</v>
      </c>
      <c r="D19" s="28">
        <v>10000001</v>
      </c>
      <c r="E19" s="28">
        <v>15000000</v>
      </c>
      <c r="F19" s="53">
        <f t="shared" si="1"/>
        <v>15475.874388189313</v>
      </c>
      <c r="G19" s="28">
        <f t="shared" si="0"/>
        <v>10000000</v>
      </c>
      <c r="H19" s="132">
        <v>0.09164785438436843</v>
      </c>
      <c r="IV19" s="79"/>
    </row>
    <row r="20" spans="2:256" ht="12.75">
      <c r="B20" s="26">
        <v>10</v>
      </c>
      <c r="C20" s="27" t="s">
        <v>30</v>
      </c>
      <c r="D20" s="28">
        <v>15000001</v>
      </c>
      <c r="E20" s="28">
        <v>20000000</v>
      </c>
      <c r="F20" s="53">
        <f t="shared" si="1"/>
        <v>20058.267107407733</v>
      </c>
      <c r="G20" s="28">
        <f t="shared" si="0"/>
        <v>15000000</v>
      </c>
      <c r="H20" s="132">
        <v>0.08520607903104527</v>
      </c>
      <c r="IV20" s="79"/>
    </row>
    <row r="21" spans="2:256" ht="12.75">
      <c r="B21" s="26">
        <v>11</v>
      </c>
      <c r="C21" s="27" t="s">
        <v>31</v>
      </c>
      <c r="D21" s="28">
        <v>20000001</v>
      </c>
      <c r="E21" s="28">
        <v>25000000</v>
      </c>
      <c r="F21" s="53">
        <f t="shared" si="1"/>
        <v>24318.57105896</v>
      </c>
      <c r="G21" s="28">
        <f t="shared" si="0"/>
        <v>20000000</v>
      </c>
      <c r="H21" s="132">
        <v>0.08275714133404978</v>
      </c>
      <c r="IV21" s="79"/>
    </row>
    <row r="22" spans="2:256" ht="12.75">
      <c r="B22" s="26">
        <v>12</v>
      </c>
      <c r="C22" s="27" t="s">
        <v>32</v>
      </c>
      <c r="D22" s="28">
        <v>25000001</v>
      </c>
      <c r="E22" s="28">
        <v>30000000</v>
      </c>
      <c r="F22" s="53">
        <f t="shared" si="1"/>
        <v>28456.42812566249</v>
      </c>
      <c r="G22" s="28">
        <f t="shared" si="0"/>
        <v>25000000</v>
      </c>
      <c r="H22" s="132">
        <v>0.08173552010960793</v>
      </c>
      <c r="IV22" s="79"/>
    </row>
    <row r="23" spans="2:256" ht="12.75">
      <c r="B23" s="26">
        <v>13</v>
      </c>
      <c r="C23" s="27" t="s">
        <v>33</v>
      </c>
      <c r="D23" s="28">
        <v>30000001</v>
      </c>
      <c r="E23" s="28">
        <v>35000000</v>
      </c>
      <c r="F23" s="53">
        <f t="shared" si="1"/>
        <v>32543.204131142884</v>
      </c>
      <c r="G23" s="28">
        <f t="shared" si="0"/>
        <v>30000000</v>
      </c>
      <c r="H23" s="132">
        <v>0.08130244041386181</v>
      </c>
      <c r="IV23" s="79"/>
    </row>
    <row r="24" spans="2:256" ht="12.75">
      <c r="B24" s="26">
        <v>14</v>
      </c>
      <c r="C24" s="27" t="s">
        <v>34</v>
      </c>
      <c r="D24" s="28">
        <v>35000001</v>
      </c>
      <c r="E24" s="28">
        <v>100000000</v>
      </c>
      <c r="F24" s="53">
        <f t="shared" si="1"/>
        <v>36608.32615183597</v>
      </c>
      <c r="G24" s="28">
        <f t="shared" si="0"/>
        <v>35000000</v>
      </c>
      <c r="H24" s="132">
        <v>0.08139267108428937</v>
      </c>
      <c r="IV24" s="79"/>
    </row>
    <row r="25" spans="2:256" ht="13.5" thickBot="1">
      <c r="B25" s="30">
        <v>15</v>
      </c>
      <c r="C25" s="31" t="s">
        <v>35</v>
      </c>
      <c r="D25" s="32">
        <v>100000001</v>
      </c>
      <c r="E25" s="32"/>
      <c r="F25" s="83">
        <f t="shared" si="1"/>
        <v>89513.56235662405</v>
      </c>
      <c r="G25" s="32">
        <f t="shared" si="0"/>
        <v>100000000</v>
      </c>
      <c r="H25" s="133">
        <v>0.08243045135392779</v>
      </c>
      <c r="IV25" s="79"/>
    </row>
    <row r="26" ht="13.5" thickBot="1"/>
    <row r="27" spans="2:8" ht="48" customHeight="1">
      <c r="B27" s="201" t="s">
        <v>4</v>
      </c>
      <c r="C27" s="202"/>
      <c r="D27" s="203" t="s">
        <v>1</v>
      </c>
      <c r="E27" s="203"/>
      <c r="F27" s="49" t="s">
        <v>43</v>
      </c>
      <c r="G27" s="19" t="s">
        <v>46</v>
      </c>
      <c r="H27" s="20" t="s">
        <v>16</v>
      </c>
    </row>
    <row r="28" spans="2:8" ht="12.75">
      <c r="B28" s="22"/>
      <c r="C28" s="23"/>
      <c r="D28" s="24" t="s">
        <v>18</v>
      </c>
      <c r="E28" s="24" t="s">
        <v>19</v>
      </c>
      <c r="F28" s="24" t="s">
        <v>5</v>
      </c>
      <c r="G28" s="24" t="s">
        <v>47</v>
      </c>
      <c r="H28" s="25" t="s">
        <v>20</v>
      </c>
    </row>
    <row r="29" spans="2:256" ht="12.75">
      <c r="B29" s="26">
        <v>1</v>
      </c>
      <c r="C29" s="27" t="s">
        <v>21</v>
      </c>
      <c r="D29" s="28">
        <v>1</v>
      </c>
      <c r="E29" s="28">
        <v>789.4736842105264</v>
      </c>
      <c r="F29" s="134">
        <v>0</v>
      </c>
      <c r="G29" s="136" t="s">
        <v>45</v>
      </c>
      <c r="H29" s="149">
        <v>18.819323108447477</v>
      </c>
      <c r="IV29" s="79"/>
    </row>
    <row r="30" spans="2:256" s="34" customFormat="1" ht="12.75">
      <c r="B30" s="26">
        <v>2</v>
      </c>
      <c r="C30" s="27" t="s">
        <v>22</v>
      </c>
      <c r="D30" s="28">
        <v>790.4746842105263</v>
      </c>
      <c r="E30" s="28">
        <v>10000</v>
      </c>
      <c r="F30" s="53">
        <f>H29*G30</f>
        <v>14857.360348774326</v>
      </c>
      <c r="G30" s="28">
        <f>E29</f>
        <v>789.4736842105264</v>
      </c>
      <c r="H30" s="149">
        <v>10.735131809039625</v>
      </c>
      <c r="IV30" s="79"/>
    </row>
    <row r="31" spans="2:256" s="34" customFormat="1" ht="12.75">
      <c r="B31" s="26">
        <v>3</v>
      </c>
      <c r="C31" s="27" t="s">
        <v>23</v>
      </c>
      <c r="D31" s="28">
        <v>10001.001</v>
      </c>
      <c r="E31" s="28">
        <v>15000</v>
      </c>
      <c r="F31" s="53">
        <f>H30*(G31-G30)+F30</f>
        <v>113733.57437940245</v>
      </c>
      <c r="G31" s="28">
        <f aca="true" t="shared" si="2" ref="G31:G43">E30</f>
        <v>10000</v>
      </c>
      <c r="H31" s="149">
        <v>9.863501218338648</v>
      </c>
      <c r="I31" s="27"/>
      <c r="J31" s="35"/>
      <c r="K31" s="35"/>
      <c r="L31" s="36"/>
      <c r="N31" s="4"/>
      <c r="IV31" s="79"/>
    </row>
    <row r="32" spans="2:256" s="34" customFormat="1" ht="12.75">
      <c r="B32" s="26">
        <v>4</v>
      </c>
      <c r="C32" s="27" t="s">
        <v>24</v>
      </c>
      <c r="D32" s="28">
        <v>15001.001</v>
      </c>
      <c r="E32" s="28">
        <v>20000</v>
      </c>
      <c r="F32" s="53">
        <f aca="true" t="shared" si="3" ref="F32:F43">H31*(G32-G31)+F31</f>
        <v>163051.0804710957</v>
      </c>
      <c r="G32" s="28">
        <f t="shared" si="2"/>
        <v>15000</v>
      </c>
      <c r="H32" s="149">
        <v>9.865589830685442</v>
      </c>
      <c r="J32" s="27"/>
      <c r="K32" s="35"/>
      <c r="L32" s="35"/>
      <c r="M32" s="36"/>
      <c r="O32" s="4"/>
      <c r="IV32" s="79"/>
    </row>
    <row r="33" spans="2:256" s="34" customFormat="1" ht="12.75">
      <c r="B33" s="26">
        <v>5</v>
      </c>
      <c r="C33" s="27" t="s">
        <v>25</v>
      </c>
      <c r="D33" s="28">
        <v>20001.001</v>
      </c>
      <c r="E33" s="28">
        <v>25000</v>
      </c>
      <c r="F33" s="53">
        <f t="shared" si="3"/>
        <v>212379.0296245229</v>
      </c>
      <c r="G33" s="28">
        <f t="shared" si="2"/>
        <v>20000</v>
      </c>
      <c r="H33" s="149">
        <v>9.877816714344307</v>
      </c>
      <c r="J33" s="27"/>
      <c r="K33" s="35"/>
      <c r="L33" s="35"/>
      <c r="M33" s="36"/>
      <c r="O33" s="4"/>
      <c r="IV33" s="79"/>
    </row>
    <row r="34" spans="2:256" s="34" customFormat="1" ht="12.75">
      <c r="B34" s="26">
        <v>6</v>
      </c>
      <c r="C34" s="27" t="s">
        <v>26</v>
      </c>
      <c r="D34" s="28">
        <v>25001.001</v>
      </c>
      <c r="E34" s="28">
        <v>35000</v>
      </c>
      <c r="F34" s="53">
        <f t="shared" si="3"/>
        <v>261768.11319624443</v>
      </c>
      <c r="G34" s="28">
        <f t="shared" si="2"/>
        <v>25000</v>
      </c>
      <c r="H34" s="149">
        <v>9.893967352995174</v>
      </c>
      <c r="J34" s="27"/>
      <c r="K34" s="35"/>
      <c r="L34" s="35"/>
      <c r="M34" s="36"/>
      <c r="O34" s="4"/>
      <c r="IV34" s="79"/>
    </row>
    <row r="35" spans="2:256" s="34" customFormat="1" ht="12.75">
      <c r="B35" s="26">
        <v>7</v>
      </c>
      <c r="C35" s="27" t="s">
        <v>27</v>
      </c>
      <c r="D35" s="28">
        <v>35001.001</v>
      </c>
      <c r="E35" s="28">
        <v>50000</v>
      </c>
      <c r="F35" s="53">
        <f t="shared" si="3"/>
        <v>360707.7867261962</v>
      </c>
      <c r="G35" s="28">
        <f t="shared" si="2"/>
        <v>35000</v>
      </c>
      <c r="H35" s="149">
        <v>9.912002477535415</v>
      </c>
      <c r="J35" s="27"/>
      <c r="K35" s="35"/>
      <c r="L35" s="35"/>
      <c r="M35" s="36"/>
      <c r="O35" s="4"/>
      <c r="IV35" s="79"/>
    </row>
    <row r="36" spans="2:256" s="34" customFormat="1" ht="12.75">
      <c r="B36" s="26">
        <v>8</v>
      </c>
      <c r="C36" s="27" t="s">
        <v>28</v>
      </c>
      <c r="D36" s="28">
        <v>50001.001</v>
      </c>
      <c r="E36" s="28">
        <v>60000</v>
      </c>
      <c r="F36" s="53">
        <f t="shared" si="3"/>
        <v>509387.8238892274</v>
      </c>
      <c r="G36" s="28">
        <f t="shared" si="2"/>
        <v>50000</v>
      </c>
      <c r="H36" s="149">
        <v>9.923294208237685</v>
      </c>
      <c r="J36" s="27"/>
      <c r="K36" s="35"/>
      <c r="L36" s="35"/>
      <c r="M36" s="36"/>
      <c r="O36" s="4"/>
      <c r="IV36" s="79"/>
    </row>
    <row r="37" spans="2:256" s="34" customFormat="1" ht="12.75">
      <c r="B37" s="26">
        <v>9</v>
      </c>
      <c r="C37" s="27" t="s">
        <v>29</v>
      </c>
      <c r="D37" s="28">
        <v>60001.001</v>
      </c>
      <c r="E37" s="28">
        <v>80000</v>
      </c>
      <c r="F37" s="53">
        <f t="shared" si="3"/>
        <v>608620.7659716043</v>
      </c>
      <c r="G37" s="28">
        <f t="shared" si="2"/>
        <v>60000</v>
      </c>
      <c r="H37" s="149">
        <v>9.931488428226178</v>
      </c>
      <c r="J37" s="27"/>
      <c r="K37" s="35"/>
      <c r="L37" s="35"/>
      <c r="M37" s="36"/>
      <c r="O37" s="4"/>
      <c r="IV37" s="79"/>
    </row>
    <row r="38" spans="2:256" s="34" customFormat="1" ht="12.75">
      <c r="B38" s="26">
        <v>10</v>
      </c>
      <c r="C38" s="27" t="s">
        <v>30</v>
      </c>
      <c r="D38" s="28">
        <v>80001.001</v>
      </c>
      <c r="E38" s="28">
        <v>100000</v>
      </c>
      <c r="F38" s="53">
        <f t="shared" si="3"/>
        <v>807250.5345361278</v>
      </c>
      <c r="G38" s="28">
        <f t="shared" si="2"/>
        <v>80000</v>
      </c>
      <c r="H38" s="149">
        <v>9.93843865509933</v>
      </c>
      <c r="J38" s="27"/>
      <c r="K38" s="35"/>
      <c r="L38" s="35"/>
      <c r="M38" s="36"/>
      <c r="O38" s="4"/>
      <c r="IV38" s="79"/>
    </row>
    <row r="39" spans="2:256" s="34" customFormat="1" ht="12.75">
      <c r="B39" s="26">
        <v>11</v>
      </c>
      <c r="C39" s="27" t="s">
        <v>31</v>
      </c>
      <c r="D39" s="28">
        <v>100001.001</v>
      </c>
      <c r="E39" s="28">
        <v>120000</v>
      </c>
      <c r="F39" s="53">
        <f t="shared" si="3"/>
        <v>1006019.3076381144</v>
      </c>
      <c r="G39" s="28">
        <f t="shared" si="2"/>
        <v>100000</v>
      </c>
      <c r="H39" s="149">
        <v>9.942820388422703</v>
      </c>
      <c r="J39" s="27"/>
      <c r="K39" s="35"/>
      <c r="L39" s="35"/>
      <c r="M39" s="36"/>
      <c r="O39" s="4"/>
      <c r="IV39" s="79"/>
    </row>
    <row r="40" spans="2:256" s="34" customFormat="1" ht="12.75">
      <c r="B40" s="26">
        <v>12</v>
      </c>
      <c r="C40" s="27" t="s">
        <v>32</v>
      </c>
      <c r="D40" s="28">
        <v>120001.001</v>
      </c>
      <c r="E40" s="28">
        <v>150000</v>
      </c>
      <c r="F40" s="53">
        <f t="shared" si="3"/>
        <v>1204875.7154065685</v>
      </c>
      <c r="G40" s="28">
        <f t="shared" si="2"/>
        <v>120000</v>
      </c>
      <c r="H40" s="149">
        <v>9.946375640856335</v>
      </c>
      <c r="J40" s="27"/>
      <c r="K40" s="35"/>
      <c r="L40" s="35"/>
      <c r="M40" s="36"/>
      <c r="O40" s="4"/>
      <c r="IV40" s="79"/>
    </row>
    <row r="41" spans="2:256" s="34" customFormat="1" ht="12.75">
      <c r="B41" s="26">
        <v>13</v>
      </c>
      <c r="C41" s="27" t="s">
        <v>33</v>
      </c>
      <c r="D41" s="28">
        <v>150001.001</v>
      </c>
      <c r="E41" s="28">
        <v>180000</v>
      </c>
      <c r="F41" s="53">
        <f t="shared" si="3"/>
        <v>1503266.9846322585</v>
      </c>
      <c r="G41" s="28">
        <f t="shared" si="2"/>
        <v>150000</v>
      </c>
      <c r="H41" s="149">
        <v>9.949206133074522</v>
      </c>
      <c r="J41" s="27"/>
      <c r="K41" s="35"/>
      <c r="L41" s="35"/>
      <c r="M41" s="36"/>
      <c r="O41" s="4"/>
      <c r="IV41" s="79"/>
    </row>
    <row r="42" spans="2:256" s="34" customFormat="1" ht="12.75">
      <c r="B42" s="26">
        <v>14</v>
      </c>
      <c r="C42" s="27" t="s">
        <v>34</v>
      </c>
      <c r="D42" s="28">
        <v>180001.001</v>
      </c>
      <c r="E42" s="28">
        <v>220000</v>
      </c>
      <c r="F42" s="53">
        <f t="shared" si="3"/>
        <v>1801743.1686244942</v>
      </c>
      <c r="G42" s="28">
        <f t="shared" si="2"/>
        <v>180000</v>
      </c>
      <c r="H42" s="149">
        <v>9.951360586894362</v>
      </c>
      <c r="J42" s="27"/>
      <c r="K42" s="35"/>
      <c r="L42" s="35"/>
      <c r="M42" s="36"/>
      <c r="O42" s="4"/>
      <c r="IV42" s="79"/>
    </row>
    <row r="43" spans="2:256" s="34" customFormat="1" ht="13.5" thickBot="1">
      <c r="B43" s="30">
        <v>15</v>
      </c>
      <c r="C43" s="31" t="s">
        <v>35</v>
      </c>
      <c r="D43" s="32">
        <v>220001.001</v>
      </c>
      <c r="E43" s="32"/>
      <c r="F43" s="83">
        <f t="shared" si="3"/>
        <v>2199797.5921002687</v>
      </c>
      <c r="G43" s="32">
        <f t="shared" si="2"/>
        <v>220000</v>
      </c>
      <c r="H43" s="150">
        <v>9.955371027249269</v>
      </c>
      <c r="J43" s="27"/>
      <c r="K43" s="35"/>
      <c r="L43" s="35"/>
      <c r="M43" s="36"/>
      <c r="O43" s="4"/>
      <c r="IV43" s="79"/>
    </row>
    <row r="44" spans="10:15" s="34" customFormat="1" ht="12.75">
      <c r="J44" s="27"/>
      <c r="K44" s="35"/>
      <c r="L44" s="35"/>
      <c r="M44" s="36"/>
      <c r="O44" s="4"/>
    </row>
    <row r="45" spans="2:15" s="34" customFormat="1" ht="18">
      <c r="B45" s="94" t="s">
        <v>48</v>
      </c>
      <c r="C45" s="14"/>
      <c r="D45" s="14"/>
      <c r="E45" s="14"/>
      <c r="F45" s="14"/>
      <c r="G45" s="14"/>
      <c r="H45" s="14"/>
      <c r="I45" s="14"/>
      <c r="J45" s="27"/>
      <c r="K45" s="35"/>
      <c r="L45" s="35"/>
      <c r="M45" s="36"/>
      <c r="O45" s="4"/>
    </row>
    <row r="46" spans="10:15" s="34" customFormat="1" ht="13.5" thickBot="1">
      <c r="J46" s="27"/>
      <c r="K46" s="35"/>
      <c r="L46" s="35"/>
      <c r="M46" s="36"/>
      <c r="O46" s="4"/>
    </row>
    <row r="47" spans="2:15" s="34" customFormat="1" ht="13.5" thickBot="1">
      <c r="B47" s="204"/>
      <c r="C47" s="205"/>
      <c r="D47" s="206" t="s">
        <v>2</v>
      </c>
      <c r="E47" s="206"/>
      <c r="F47" s="50" t="s">
        <v>6</v>
      </c>
      <c r="G47" s="50" t="s">
        <v>6</v>
      </c>
      <c r="H47" s="50" t="s">
        <v>7</v>
      </c>
      <c r="J47" s="27"/>
      <c r="K47" s="35"/>
      <c r="L47" s="35"/>
      <c r="M47" s="36"/>
      <c r="O47" s="4"/>
    </row>
    <row r="48" spans="2:15" s="34" customFormat="1" ht="13.5" thickBot="1">
      <c r="B48" s="57" t="s">
        <v>8</v>
      </c>
      <c r="C48" s="58"/>
      <c r="D48" s="59" t="s">
        <v>14</v>
      </c>
      <c r="E48" s="59" t="s">
        <v>15</v>
      </c>
      <c r="F48" s="59" t="s">
        <v>9</v>
      </c>
      <c r="G48" s="59" t="s">
        <v>49</v>
      </c>
      <c r="H48" s="59" t="s">
        <v>10</v>
      </c>
      <c r="J48" s="27"/>
      <c r="K48" s="35"/>
      <c r="L48" s="35"/>
      <c r="M48" s="36"/>
      <c r="O48" s="4"/>
    </row>
    <row r="49" spans="2:14" s="34" customFormat="1" ht="12.75">
      <c r="B49" s="213" t="s">
        <v>95</v>
      </c>
      <c r="C49" s="214"/>
      <c r="D49" s="62">
        <v>1</v>
      </c>
      <c r="E49" s="62">
        <v>50000</v>
      </c>
      <c r="F49" s="137">
        <v>12</v>
      </c>
      <c r="G49" s="61">
        <f>F49/12</f>
        <v>1</v>
      </c>
      <c r="H49" s="140">
        <v>1.4517151110283397</v>
      </c>
      <c r="I49" s="87" t="str">
        <f>B49</f>
        <v>Kundengruppe 1</v>
      </c>
      <c r="J49" s="35"/>
      <c r="K49" s="35"/>
      <c r="L49" s="36"/>
      <c r="N49" s="4"/>
    </row>
    <row r="50" spans="2:14" s="34" customFormat="1" ht="12.75">
      <c r="B50" s="211" t="s">
        <v>96</v>
      </c>
      <c r="C50" s="212"/>
      <c r="D50" s="37">
        <v>50001</v>
      </c>
      <c r="E50" s="37">
        <v>500000</v>
      </c>
      <c r="F50" s="138">
        <v>24</v>
      </c>
      <c r="G50" s="38">
        <f>F50/12</f>
        <v>2</v>
      </c>
      <c r="H50" s="141">
        <v>1.4277151110283397</v>
      </c>
      <c r="I50" s="87" t="str">
        <f>B50</f>
        <v>Kundengruppe 2</v>
      </c>
      <c r="J50" s="35"/>
      <c r="K50" s="35"/>
      <c r="L50" s="36"/>
      <c r="N50" s="4"/>
    </row>
    <row r="51" spans="2:14" s="34" customFormat="1" ht="13.5" thickBot="1">
      <c r="B51" s="209" t="s">
        <v>97</v>
      </c>
      <c r="C51" s="210"/>
      <c r="D51" s="60">
        <v>500001</v>
      </c>
      <c r="E51" s="60">
        <v>1500000</v>
      </c>
      <c r="F51" s="139">
        <v>36</v>
      </c>
      <c r="G51" s="40">
        <f>F51/12</f>
        <v>3</v>
      </c>
      <c r="H51" s="142">
        <v>1.4253151110283397</v>
      </c>
      <c r="I51" s="87" t="str">
        <f>B51</f>
        <v>Kundengruppe 3</v>
      </c>
      <c r="J51" s="35"/>
      <c r="K51" s="35"/>
      <c r="L51" s="36"/>
      <c r="N51" s="4"/>
    </row>
    <row r="52" spans="2:14" s="34" customFormat="1" ht="12" customHeight="1" hidden="1">
      <c r="B52" s="211">
        <v>0</v>
      </c>
      <c r="C52" s="212"/>
      <c r="D52" s="37">
        <v>0</v>
      </c>
      <c r="E52" s="37">
        <v>0</v>
      </c>
      <c r="F52" s="38" t="s">
        <v>37</v>
      </c>
      <c r="G52" s="38" t="s">
        <v>37</v>
      </c>
      <c r="H52" s="39">
        <v>0.9937961008419791</v>
      </c>
      <c r="J52" s="35"/>
      <c r="K52" s="35"/>
      <c r="L52" s="36"/>
      <c r="N52" s="4"/>
    </row>
    <row r="53" spans="2:14" s="34" customFormat="1" ht="12.75" customHeight="1" hidden="1" thickBot="1">
      <c r="B53" s="209">
        <v>0</v>
      </c>
      <c r="C53" s="210"/>
      <c r="D53" s="60">
        <v>0</v>
      </c>
      <c r="E53" s="60">
        <v>0</v>
      </c>
      <c r="F53" s="40" t="s">
        <v>37</v>
      </c>
      <c r="G53" s="40" t="s">
        <v>37</v>
      </c>
      <c r="H53" s="41">
        <v>0.9937961008419791</v>
      </c>
      <c r="J53" s="35"/>
      <c r="K53" s="35"/>
      <c r="L53" s="36"/>
      <c r="N53" s="4"/>
    </row>
    <row r="54" spans="2:14" s="34" customFormat="1" ht="12.75">
      <c r="B54" s="42"/>
      <c r="C54" s="27"/>
      <c r="D54" s="35"/>
      <c r="E54" s="35"/>
      <c r="F54" s="29"/>
      <c r="G54" s="7"/>
      <c r="H54" s="42"/>
      <c r="I54" s="27"/>
      <c r="J54" s="35"/>
      <c r="K54" s="35"/>
      <c r="L54" s="36"/>
      <c r="N54" s="4"/>
    </row>
    <row r="55" spans="2:14" ht="18">
      <c r="B55" s="2" t="s">
        <v>60</v>
      </c>
      <c r="C55" s="14"/>
      <c r="D55" s="14"/>
      <c r="E55" s="14"/>
      <c r="F55" s="14"/>
      <c r="G55" s="14"/>
      <c r="H55" s="14"/>
      <c r="N55" s="34"/>
    </row>
    <row r="56" spans="2:14" ht="12.75">
      <c r="B56" s="1"/>
      <c r="C56" s="7"/>
      <c r="N56" s="34"/>
    </row>
    <row r="57" spans="2:14" ht="12.75">
      <c r="B57" s="200" t="s">
        <v>12</v>
      </c>
      <c r="C57" s="200"/>
      <c r="D57" s="200"/>
      <c r="E57" s="200"/>
      <c r="F57" s="200"/>
      <c r="G57" s="200"/>
      <c r="H57" s="200"/>
      <c r="N57" s="34"/>
    </row>
    <row r="58" spans="2:14" ht="12.75">
      <c r="B58" s="200" t="s">
        <v>13</v>
      </c>
      <c r="C58" s="200"/>
      <c r="D58" s="200"/>
      <c r="E58" s="200"/>
      <c r="F58" s="200"/>
      <c r="G58" s="200"/>
      <c r="H58" s="200"/>
      <c r="N58" s="34"/>
    </row>
    <row r="59" ht="12.75">
      <c r="N59" s="34"/>
    </row>
    <row r="60" spans="2:8" ht="12.75" customHeight="1">
      <c r="B60" s="207" t="s">
        <v>100</v>
      </c>
      <c r="C60" s="207"/>
      <c r="D60" s="207"/>
      <c r="E60" s="207"/>
      <c r="F60" s="207"/>
      <c r="G60" s="207"/>
      <c r="H60" s="207"/>
    </row>
    <row r="61" spans="2:8" ht="12.75" customHeight="1">
      <c r="B61" s="207" t="s">
        <v>50</v>
      </c>
      <c r="C61" s="207"/>
      <c r="D61" s="207"/>
      <c r="E61" s="207"/>
      <c r="F61" s="207"/>
      <c r="G61" s="207"/>
      <c r="H61" s="207"/>
    </row>
    <row r="62" ht="12.75" customHeight="1"/>
    <row r="63" ht="12.75" customHeight="1"/>
    <row r="64" ht="15.75">
      <c r="B64" s="94" t="s">
        <v>51</v>
      </c>
    </row>
    <row r="65" ht="12.75" customHeight="1"/>
    <row r="66" spans="2:8" ht="12.75" customHeight="1">
      <c r="B66" s="66" t="s">
        <v>52</v>
      </c>
      <c r="H66" s="63" t="s">
        <v>148</v>
      </c>
    </row>
    <row r="67" spans="3:5" ht="12.75" customHeight="1">
      <c r="C67" s="63" t="s">
        <v>53</v>
      </c>
      <c r="D67" s="89">
        <v>120000000</v>
      </c>
      <c r="E67" s="4" t="s">
        <v>3</v>
      </c>
    </row>
    <row r="68" spans="3:8" ht="12.75" customHeight="1">
      <c r="C68" s="63" t="s">
        <v>54</v>
      </c>
      <c r="D68" s="89">
        <v>20000</v>
      </c>
      <c r="E68" s="4" t="s">
        <v>80</v>
      </c>
      <c r="H68" s="91">
        <f>H74+H80</f>
        <v>318374.888482</v>
      </c>
    </row>
    <row r="69" ht="12.75" customHeight="1"/>
    <row r="70" spans="2:8" ht="12.75" customHeight="1">
      <c r="B70" s="48" t="s">
        <v>55</v>
      </c>
      <c r="C70" s="48"/>
      <c r="D70" s="7"/>
      <c r="E70" s="47"/>
      <c r="F70" s="47"/>
      <c r="G70" s="47"/>
      <c r="H70" s="47"/>
    </row>
    <row r="71" spans="2:8" ht="12.75" customHeight="1">
      <c r="B71" s="7"/>
      <c r="C71" s="7"/>
      <c r="D71" s="7"/>
      <c r="E71" s="47"/>
      <c r="F71" s="47"/>
      <c r="G71" s="47"/>
      <c r="H71" s="47"/>
    </row>
    <row r="72" spans="2:8" ht="12.75" customHeight="1">
      <c r="B72" s="71" t="s">
        <v>56</v>
      </c>
      <c r="C72" s="72"/>
      <c r="D72" s="72"/>
      <c r="E72" s="72"/>
      <c r="F72" s="72"/>
      <c r="G72" s="72"/>
      <c r="H72" s="73"/>
    </row>
    <row r="73" spans="2:8" ht="12.75" customHeight="1">
      <c r="B73" s="74"/>
      <c r="C73" s="74"/>
      <c r="D73" s="74"/>
      <c r="E73" s="74"/>
      <c r="F73" s="74"/>
      <c r="G73" s="74"/>
      <c r="H73" s="74"/>
    </row>
    <row r="74" spans="2:8" ht="12.75" customHeight="1">
      <c r="B74" s="75">
        <f>ROUND(VLOOKUP($D$67,$D$11:$H$25,3),2)</f>
        <v>89513.56</v>
      </c>
      <c r="C74" s="74" t="str">
        <f>" + ("&amp;$D$67&amp;" kWh - "&amp;VLOOKUP($D$67,$D$11:$D$25,1)-1&amp;" kWh) x "</f>
        <v> + (120000000 kWh - 100000000 kWh) x </v>
      </c>
      <c r="D74" s="74"/>
      <c r="E74" s="74"/>
      <c r="F74" s="74">
        <f>ROUND(VLOOKUP($D$67,$D$11:$H$25,5),4)</f>
        <v>0.0824</v>
      </c>
      <c r="G74" s="76" t="s">
        <v>61</v>
      </c>
      <c r="H74" s="92">
        <f>B74+(($D$67-VLOOKUP($D$67,$D$11:$D$25,1)-1)*F74)/100</f>
        <v>105993.558352</v>
      </c>
    </row>
    <row r="75" ht="12.75" customHeight="1"/>
    <row r="76" ht="12.75" customHeight="1">
      <c r="B76" s="48" t="s">
        <v>57</v>
      </c>
    </row>
    <row r="77" ht="12.75" customHeight="1">
      <c r="B77" s="7"/>
    </row>
    <row r="78" spans="2:8" ht="12.75" customHeight="1">
      <c r="B78" s="71" t="s">
        <v>58</v>
      </c>
      <c r="C78" s="72"/>
      <c r="D78" s="72"/>
      <c r="E78" s="72"/>
      <c r="F78" s="72"/>
      <c r="G78" s="72"/>
      <c r="H78" s="73"/>
    </row>
    <row r="79" spans="2:8" ht="12.75" customHeight="1">
      <c r="B79" s="74"/>
      <c r="C79" s="74"/>
      <c r="D79" s="74"/>
      <c r="E79" s="74"/>
      <c r="F79" s="74"/>
      <c r="G79" s="74"/>
      <c r="H79" s="74"/>
    </row>
    <row r="80" spans="2:9" ht="12.75" customHeight="1">
      <c r="B80" s="187">
        <f>ROUND(VLOOKUP($D$68,$D$29:$H$43,3),2)</f>
        <v>163051.08</v>
      </c>
      <c r="C80" s="74" t="str">
        <f>" + ("&amp;$D$68&amp;" kWh - "&amp;VLOOKUP($D$68,$D$29:$D$43,1)-1&amp;" kWh) x "</f>
        <v> + (20000 kWh - 15000,001 kWh) x </v>
      </c>
      <c r="D80" s="74"/>
      <c r="E80" s="74"/>
      <c r="F80" s="78">
        <f>ROUND(VLOOKUP($D$68,$D$29:$H$43,5),2)</f>
        <v>9.87</v>
      </c>
      <c r="G80" s="76" t="s">
        <v>61</v>
      </c>
      <c r="H80" s="92">
        <f>B80+(($D$68-VLOOKUP($D$68,$D$29:$D$43,1)-1)*F80)</f>
        <v>212381.33013</v>
      </c>
      <c r="I80" s="186"/>
    </row>
    <row r="81" spans="7:9" ht="12.75" customHeight="1">
      <c r="G81" s="65"/>
      <c r="H81" s="66"/>
      <c r="I81" s="186"/>
    </row>
    <row r="82" ht="12.75" customHeight="1"/>
    <row r="83" ht="15.75">
      <c r="B83" s="94" t="s">
        <v>59</v>
      </c>
    </row>
    <row r="84" ht="12.75" customHeight="1"/>
    <row r="85" spans="2:8" ht="12.75" customHeight="1">
      <c r="B85" s="66" t="s">
        <v>85</v>
      </c>
      <c r="C85" s="90">
        <v>26000</v>
      </c>
      <c r="D85" s="4" t="s">
        <v>102</v>
      </c>
      <c r="F85" s="15" t="s">
        <v>101</v>
      </c>
      <c r="G85" s="199" t="str">
        <f>(VLOOKUP($C$85,$D$49:$I$51,6))</f>
        <v>Kundengruppe 1</v>
      </c>
      <c r="H85" s="199"/>
    </row>
    <row r="86" ht="12.75" customHeight="1"/>
    <row r="87" spans="2:8" ht="12.75" customHeight="1">
      <c r="B87" s="196" t="s">
        <v>86</v>
      </c>
      <c r="C87" s="197"/>
      <c r="D87" s="197"/>
      <c r="E87" s="197"/>
      <c r="F87" s="197"/>
      <c r="G87" s="197"/>
      <c r="H87" s="198"/>
    </row>
    <row r="88" spans="2:8" ht="12.75" customHeight="1">
      <c r="B88" s="74"/>
      <c r="C88" s="74"/>
      <c r="D88" s="74"/>
      <c r="E88" s="74"/>
      <c r="F88" s="74"/>
      <c r="G88" s="74"/>
      <c r="H88" s="74"/>
    </row>
    <row r="89" spans="2:8" ht="12.75" customHeight="1">
      <c r="B89" s="74"/>
      <c r="C89" s="74"/>
      <c r="D89" s="74"/>
      <c r="E89" s="77" t="s">
        <v>82</v>
      </c>
      <c r="F89" s="74"/>
      <c r="G89" s="78">
        <f>ROUND(VLOOKUP($C$85,$D$49:$H$51,3),2)</f>
        <v>12</v>
      </c>
      <c r="H89" s="74" t="s">
        <v>84</v>
      </c>
    </row>
    <row r="90" spans="2:8" ht="12.75" customHeight="1">
      <c r="B90" s="74"/>
      <c r="C90" s="74"/>
      <c r="D90" s="74"/>
      <c r="E90" s="77" t="s">
        <v>83</v>
      </c>
      <c r="F90" s="74"/>
      <c r="G90" s="88">
        <f>ROUND(VLOOKUP($C$85,$D$49:$H$51,5),4)</f>
        <v>1.4517</v>
      </c>
      <c r="H90" s="74" t="s">
        <v>36</v>
      </c>
    </row>
    <row r="91" ht="12.75" customHeight="1"/>
    <row r="92" spans="7:8" ht="12.75" customHeight="1">
      <c r="G92" s="63" t="s">
        <v>81</v>
      </c>
      <c r="H92" s="91">
        <f>G89+(G90*C85)/100</f>
        <v>389.44199999999995</v>
      </c>
    </row>
    <row r="93" ht="12.75" customHeight="1"/>
  </sheetData>
  <sheetProtection/>
  <mergeCells count="16">
    <mergeCell ref="B9:C9"/>
    <mergeCell ref="D9:E9"/>
    <mergeCell ref="B51:C51"/>
    <mergeCell ref="B53:C53"/>
    <mergeCell ref="B52:C52"/>
    <mergeCell ref="B49:C49"/>
    <mergeCell ref="B50:C50"/>
    <mergeCell ref="G85:H85"/>
    <mergeCell ref="B57:H57"/>
    <mergeCell ref="B58:H58"/>
    <mergeCell ref="B27:C27"/>
    <mergeCell ref="D27:E27"/>
    <mergeCell ref="B47:C47"/>
    <mergeCell ref="D47:E47"/>
    <mergeCell ref="B60:H60"/>
    <mergeCell ref="B61:H61"/>
  </mergeCells>
  <printOptions horizontalCentered="1" verticalCentered="1"/>
  <pageMargins left="0.7874015748031497" right="0.7874015748031497" top="0.9448818897637796" bottom="0.8267716535433072" header="0.2755905511811024" footer="0.5118110236220472"/>
  <pageSetup fitToHeight="1" fitToWidth="1" horizontalDpi="600" verticalDpi="600" orientation="portrait" paperSize="9" scale="56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rgb="FF00B0F0"/>
    <pageSetUpPr fitToPage="1"/>
  </sheetPr>
  <dimension ref="B1:R39"/>
  <sheetViews>
    <sheetView showGridLines="0" zoomScaleSheetLayoutView="100" zoomScalePageLayoutView="0" workbookViewId="0" topLeftCell="A1">
      <selection activeCell="K2" sqref="K2"/>
    </sheetView>
  </sheetViews>
  <sheetFormatPr defaultColWidth="0" defaultRowHeight="12.75" customHeight="1" zeroHeight="1"/>
  <cols>
    <col min="1" max="1" width="4.7109375" style="4" customWidth="1"/>
    <col min="2" max="2" width="15.140625" style="4" customWidth="1"/>
    <col min="3" max="3" width="12.57421875" style="4" customWidth="1"/>
    <col min="4" max="4" width="12.7109375" style="4" customWidth="1"/>
    <col min="5" max="5" width="4.8515625" style="4" customWidth="1"/>
    <col min="6" max="9" width="15.7109375" style="4" customWidth="1"/>
    <col min="10" max="10" width="2.8515625" style="4" customWidth="1"/>
    <col min="11" max="11" width="15.00390625" style="4" customWidth="1"/>
    <col min="12" max="12" width="3.28125" style="4" customWidth="1"/>
    <col min="13" max="13" width="10.7109375" style="4" hidden="1" customWidth="1"/>
    <col min="14" max="14" width="12.00390625" style="4" hidden="1" customWidth="1"/>
    <col min="15" max="15" width="3.140625" style="4" hidden="1" customWidth="1"/>
    <col min="16" max="16384" width="0" style="4" hidden="1" customWidth="1"/>
  </cols>
  <sheetData>
    <row r="1" spans="2:11" ht="15.75">
      <c r="B1" s="5" t="s">
        <v>94</v>
      </c>
      <c r="C1" s="6"/>
      <c r="D1" s="6"/>
      <c r="E1" s="6"/>
      <c r="F1" s="6"/>
      <c r="G1" s="6"/>
      <c r="J1" s="7"/>
      <c r="K1" s="51" t="s">
        <v>149</v>
      </c>
    </row>
    <row r="2" spans="2:10" ht="10.5" customHeight="1">
      <c r="B2" s="9"/>
      <c r="C2" s="6"/>
      <c r="D2" s="6"/>
      <c r="E2" s="6"/>
      <c r="F2" s="10"/>
      <c r="G2" s="6"/>
      <c r="H2" s="6"/>
      <c r="I2" s="11"/>
      <c r="J2" s="7"/>
    </row>
    <row r="3" spans="2:14" s="34" customFormat="1" ht="18">
      <c r="B3" s="14" t="s">
        <v>146</v>
      </c>
      <c r="L3" s="36"/>
      <c r="N3" s="4"/>
    </row>
    <row r="4" spans="2:14" s="34" customFormat="1" ht="12.75" customHeight="1" thickBot="1">
      <c r="B4" s="14"/>
      <c r="L4" s="36"/>
      <c r="N4" s="4"/>
    </row>
    <row r="5" spans="2:15" s="34" customFormat="1" ht="51.75" customHeight="1" thickBot="1">
      <c r="B5" s="67" t="s">
        <v>38</v>
      </c>
      <c r="C5" s="64" t="s">
        <v>87</v>
      </c>
      <c r="D5" s="64" t="s">
        <v>88</v>
      </c>
      <c r="F5" s="64" t="s">
        <v>89</v>
      </c>
      <c r="G5" s="64" t="s">
        <v>90</v>
      </c>
      <c r="H5" s="64" t="s">
        <v>91</v>
      </c>
      <c r="I5" s="64" t="s">
        <v>92</v>
      </c>
      <c r="K5" s="64" t="s">
        <v>93</v>
      </c>
      <c r="L5" s="21"/>
      <c r="M5" s="21"/>
      <c r="N5" s="21"/>
      <c r="O5" s="21"/>
    </row>
    <row r="6" spans="2:18" ht="13.5" thickBot="1">
      <c r="B6" s="68" t="s">
        <v>62</v>
      </c>
      <c r="C6" s="43">
        <v>13.4</v>
      </c>
      <c r="D6" s="43">
        <v>13.4</v>
      </c>
      <c r="F6" s="43">
        <v>6.24</v>
      </c>
      <c r="G6" s="43">
        <v>12.48</v>
      </c>
      <c r="H6" s="43">
        <v>24.96</v>
      </c>
      <c r="I6" s="43">
        <v>74.88</v>
      </c>
      <c r="K6" s="43">
        <v>300</v>
      </c>
      <c r="P6" s="34"/>
      <c r="Q6" s="34"/>
      <c r="R6" s="34"/>
    </row>
    <row r="7" spans="2:18" ht="13.5" thickBot="1">
      <c r="B7" s="69" t="s">
        <v>63</v>
      </c>
      <c r="C7" s="43">
        <v>13.4</v>
      </c>
      <c r="D7" s="43">
        <v>13.4</v>
      </c>
      <c r="F7" s="43">
        <v>6.24</v>
      </c>
      <c r="G7" s="43">
        <v>12.48</v>
      </c>
      <c r="H7" s="43">
        <v>24.96</v>
      </c>
      <c r="I7" s="43">
        <v>74.88</v>
      </c>
      <c r="K7" s="43">
        <v>300</v>
      </c>
      <c r="P7" s="34"/>
      <c r="Q7" s="34"/>
      <c r="R7" s="34"/>
    </row>
    <row r="8" spans="2:18" ht="13.5" thickBot="1">
      <c r="B8" s="69" t="s">
        <v>64</v>
      </c>
      <c r="C8" s="43">
        <v>13.4</v>
      </c>
      <c r="D8" s="43">
        <v>13.4</v>
      </c>
      <c r="F8" s="43">
        <v>6.24</v>
      </c>
      <c r="G8" s="43">
        <v>12.48</v>
      </c>
      <c r="H8" s="43">
        <v>24.96</v>
      </c>
      <c r="I8" s="43">
        <v>74.88</v>
      </c>
      <c r="K8" s="43">
        <v>300</v>
      </c>
      <c r="P8" s="34"/>
      <c r="Q8" s="34"/>
      <c r="R8" s="34"/>
    </row>
    <row r="9" spans="2:18" ht="13.5" thickBot="1">
      <c r="B9" s="69" t="s">
        <v>65</v>
      </c>
      <c r="C9" s="43">
        <v>30.12</v>
      </c>
      <c r="D9" s="43">
        <v>30.12</v>
      </c>
      <c r="F9" s="43">
        <v>6.24</v>
      </c>
      <c r="G9" s="43">
        <v>12.48</v>
      </c>
      <c r="H9" s="43">
        <v>24.96</v>
      </c>
      <c r="I9" s="43">
        <v>74.88</v>
      </c>
      <c r="K9" s="43">
        <v>300</v>
      </c>
      <c r="P9" s="34"/>
      <c r="Q9" s="34"/>
      <c r="R9" s="34"/>
    </row>
    <row r="10" spans="2:18" ht="13.5" thickBot="1">
      <c r="B10" s="69" t="s">
        <v>66</v>
      </c>
      <c r="C10" s="43">
        <v>30.12</v>
      </c>
      <c r="D10" s="43">
        <v>30.12</v>
      </c>
      <c r="F10" s="43">
        <v>6.24</v>
      </c>
      <c r="G10" s="43">
        <v>12.48</v>
      </c>
      <c r="H10" s="43">
        <v>24.96</v>
      </c>
      <c r="I10" s="43">
        <v>74.88</v>
      </c>
      <c r="K10" s="43">
        <v>300</v>
      </c>
      <c r="P10" s="34"/>
      <c r="Q10" s="34"/>
      <c r="R10" s="34"/>
    </row>
    <row r="11" spans="2:18" ht="13.5" thickBot="1">
      <c r="B11" s="69" t="s">
        <v>67</v>
      </c>
      <c r="C11" s="43">
        <v>30.12</v>
      </c>
      <c r="D11" s="43">
        <v>30.12</v>
      </c>
      <c r="F11" s="43">
        <v>6.24</v>
      </c>
      <c r="G11" s="43">
        <v>12.48</v>
      </c>
      <c r="H11" s="43">
        <v>24.96</v>
      </c>
      <c r="I11" s="43">
        <v>74.88</v>
      </c>
      <c r="K11" s="43">
        <v>300</v>
      </c>
      <c r="P11" s="34"/>
      <c r="Q11" s="34"/>
      <c r="R11" s="34"/>
    </row>
    <row r="12" spans="2:18" ht="13.5" thickBot="1">
      <c r="B12" s="69" t="s">
        <v>68</v>
      </c>
      <c r="C12" s="43">
        <v>180</v>
      </c>
      <c r="D12" s="43">
        <v>180</v>
      </c>
      <c r="F12" s="43">
        <v>6.24</v>
      </c>
      <c r="G12" s="43">
        <v>12.48</v>
      </c>
      <c r="H12" s="43">
        <v>24.96</v>
      </c>
      <c r="I12" s="43">
        <v>74.88</v>
      </c>
      <c r="K12" s="43">
        <v>300</v>
      </c>
      <c r="P12" s="34"/>
      <c r="Q12" s="34"/>
      <c r="R12" s="34"/>
    </row>
    <row r="13" spans="2:18" ht="13.5" thickBot="1">
      <c r="B13" s="69" t="s">
        <v>69</v>
      </c>
      <c r="C13" s="43">
        <v>180</v>
      </c>
      <c r="D13" s="43">
        <v>180</v>
      </c>
      <c r="F13" s="43">
        <v>6.24</v>
      </c>
      <c r="G13" s="43">
        <v>12.48</v>
      </c>
      <c r="H13" s="43">
        <v>24.96</v>
      </c>
      <c r="I13" s="43">
        <v>74.88</v>
      </c>
      <c r="K13" s="43">
        <v>300</v>
      </c>
      <c r="P13" s="34"/>
      <c r="Q13" s="34"/>
      <c r="R13" s="34"/>
    </row>
    <row r="14" spans="2:18" ht="13.5" thickBot="1">
      <c r="B14" s="69" t="s">
        <v>70</v>
      </c>
      <c r="C14" s="43">
        <v>180</v>
      </c>
      <c r="D14" s="43">
        <v>180</v>
      </c>
      <c r="F14" s="43">
        <v>6.24</v>
      </c>
      <c r="G14" s="43">
        <v>12.48</v>
      </c>
      <c r="H14" s="43">
        <v>24.96</v>
      </c>
      <c r="I14" s="43">
        <v>74.88</v>
      </c>
      <c r="K14" s="43">
        <v>300</v>
      </c>
      <c r="P14" s="34"/>
      <c r="Q14" s="34"/>
      <c r="R14" s="34"/>
    </row>
    <row r="15" spans="2:18" ht="13.5" thickBot="1">
      <c r="B15" s="69" t="s">
        <v>71</v>
      </c>
      <c r="C15" s="43">
        <v>312</v>
      </c>
      <c r="D15" s="43">
        <v>312</v>
      </c>
      <c r="F15" s="43">
        <v>6.24</v>
      </c>
      <c r="G15" s="43">
        <v>12.48</v>
      </c>
      <c r="H15" s="43">
        <v>24.96</v>
      </c>
      <c r="I15" s="43">
        <v>74.88</v>
      </c>
      <c r="J15" s="45"/>
      <c r="K15" s="43">
        <v>300</v>
      </c>
      <c r="P15" s="34"/>
      <c r="Q15" s="34"/>
      <c r="R15" s="34"/>
    </row>
    <row r="16" spans="2:18" ht="12.75" customHeight="1" thickBot="1">
      <c r="B16" s="69" t="s">
        <v>72</v>
      </c>
      <c r="C16" s="43">
        <v>312</v>
      </c>
      <c r="D16" s="43">
        <v>312</v>
      </c>
      <c r="F16" s="43">
        <v>6.24</v>
      </c>
      <c r="G16" s="43">
        <v>12.48</v>
      </c>
      <c r="H16" s="43">
        <v>24.96</v>
      </c>
      <c r="I16" s="43">
        <v>74.88</v>
      </c>
      <c r="J16" s="14"/>
      <c r="K16" s="43">
        <v>300</v>
      </c>
      <c r="L16" s="21"/>
      <c r="M16" s="21"/>
      <c r="N16" s="21"/>
      <c r="O16" s="21"/>
      <c r="P16" s="34"/>
      <c r="Q16" s="34"/>
      <c r="R16" s="34"/>
    </row>
    <row r="17" spans="2:18" ht="13.5" thickBot="1">
      <c r="B17" s="69" t="s">
        <v>73</v>
      </c>
      <c r="C17" s="43">
        <v>312</v>
      </c>
      <c r="D17" s="43">
        <v>312</v>
      </c>
      <c r="F17" s="43">
        <v>6.24</v>
      </c>
      <c r="G17" s="43">
        <v>12.48</v>
      </c>
      <c r="H17" s="43">
        <v>24.96</v>
      </c>
      <c r="I17" s="43">
        <v>74.88</v>
      </c>
      <c r="K17" s="43">
        <v>300</v>
      </c>
      <c r="P17" s="34"/>
      <c r="Q17" s="34"/>
      <c r="R17" s="34"/>
    </row>
    <row r="18" spans="2:18" ht="13.5" thickBot="1">
      <c r="B18" s="69" t="s">
        <v>75</v>
      </c>
      <c r="C18" s="43">
        <v>312</v>
      </c>
      <c r="D18" s="43">
        <v>312</v>
      </c>
      <c r="F18" s="43">
        <v>6.24</v>
      </c>
      <c r="G18" s="43">
        <v>12.48</v>
      </c>
      <c r="H18" s="43">
        <v>24.96</v>
      </c>
      <c r="I18" s="43">
        <v>74.88</v>
      </c>
      <c r="J18" s="44"/>
      <c r="K18" s="43">
        <v>300</v>
      </c>
      <c r="P18" s="34"/>
      <c r="Q18" s="34"/>
      <c r="R18" s="34"/>
    </row>
    <row r="19" spans="2:18" ht="13.5" thickBot="1">
      <c r="B19" s="69" t="s">
        <v>74</v>
      </c>
      <c r="C19" s="43">
        <v>312</v>
      </c>
      <c r="D19" s="43">
        <v>312</v>
      </c>
      <c r="F19" s="43">
        <v>6.24</v>
      </c>
      <c r="G19" s="43">
        <v>12.48</v>
      </c>
      <c r="H19" s="43">
        <v>24.96</v>
      </c>
      <c r="I19" s="43">
        <v>74.88</v>
      </c>
      <c r="J19" s="44"/>
      <c r="K19" s="43">
        <v>300</v>
      </c>
      <c r="P19" s="34"/>
      <c r="Q19" s="34"/>
      <c r="R19" s="34"/>
    </row>
    <row r="20" spans="2:18" ht="13.5" thickBot="1">
      <c r="B20" s="69" t="s">
        <v>76</v>
      </c>
      <c r="C20" s="43">
        <v>312</v>
      </c>
      <c r="D20" s="43">
        <v>312</v>
      </c>
      <c r="F20" s="43">
        <v>6.24</v>
      </c>
      <c r="G20" s="43">
        <v>12.48</v>
      </c>
      <c r="H20" s="43">
        <v>24.96</v>
      </c>
      <c r="I20" s="43">
        <v>74.88</v>
      </c>
      <c r="J20" s="44"/>
      <c r="K20" s="43">
        <v>300</v>
      </c>
      <c r="N20" s="34"/>
      <c r="P20" s="34"/>
      <c r="Q20" s="34"/>
      <c r="R20" s="34"/>
    </row>
    <row r="21" spans="2:18" ht="13.5" thickBot="1">
      <c r="B21" s="69" t="s">
        <v>77</v>
      </c>
      <c r="C21" s="43">
        <v>312</v>
      </c>
      <c r="D21" s="43">
        <v>312</v>
      </c>
      <c r="F21" s="43">
        <v>6.24</v>
      </c>
      <c r="G21" s="43">
        <v>12.48</v>
      </c>
      <c r="H21" s="43">
        <v>24.96</v>
      </c>
      <c r="I21" s="43">
        <v>74.88</v>
      </c>
      <c r="J21" s="44"/>
      <c r="K21" s="43">
        <v>300</v>
      </c>
      <c r="N21" s="34"/>
      <c r="P21" s="34"/>
      <c r="Q21" s="34"/>
      <c r="R21" s="34"/>
    </row>
    <row r="22" spans="2:18" ht="13.5" thickBot="1">
      <c r="B22" s="69" t="s">
        <v>78</v>
      </c>
      <c r="C22" s="43">
        <v>312</v>
      </c>
      <c r="D22" s="43">
        <v>312</v>
      </c>
      <c r="F22" s="43">
        <v>6.24</v>
      </c>
      <c r="G22" s="43">
        <v>12.48</v>
      </c>
      <c r="H22" s="43">
        <v>24.96</v>
      </c>
      <c r="I22" s="43">
        <v>74.88</v>
      </c>
      <c r="J22" s="7"/>
      <c r="K22" s="43">
        <v>300</v>
      </c>
      <c r="N22" s="34"/>
      <c r="P22" s="34"/>
      <c r="Q22" s="34"/>
      <c r="R22" s="34"/>
    </row>
    <row r="23" spans="2:18" ht="13.5" thickBot="1">
      <c r="B23" s="69" t="s">
        <v>79</v>
      </c>
      <c r="C23" s="43">
        <v>312</v>
      </c>
      <c r="D23" s="43">
        <v>312</v>
      </c>
      <c r="F23" s="43">
        <v>6.24</v>
      </c>
      <c r="G23" s="43">
        <v>12.48</v>
      </c>
      <c r="H23" s="43">
        <v>24.96</v>
      </c>
      <c r="I23" s="43">
        <v>74.88</v>
      </c>
      <c r="J23" s="46"/>
      <c r="K23" s="43">
        <v>300</v>
      </c>
      <c r="N23" s="34"/>
      <c r="P23" s="34"/>
      <c r="Q23" s="34"/>
      <c r="R23" s="34"/>
    </row>
    <row r="24" spans="2:18" ht="13.5" thickBot="1">
      <c r="B24" s="69" t="s">
        <v>11</v>
      </c>
      <c r="C24" s="43">
        <v>510</v>
      </c>
      <c r="D24" s="43">
        <v>510</v>
      </c>
      <c r="F24" s="215"/>
      <c r="G24" s="216"/>
      <c r="H24" s="216"/>
      <c r="I24" s="217"/>
      <c r="J24" s="7"/>
      <c r="K24" s="221"/>
      <c r="N24" s="34"/>
      <c r="P24" s="34"/>
      <c r="Q24" s="34"/>
      <c r="R24" s="34"/>
    </row>
    <row r="25" spans="2:18" ht="13.5" thickBot="1">
      <c r="B25" s="70" t="s">
        <v>39</v>
      </c>
      <c r="C25" s="43">
        <v>108</v>
      </c>
      <c r="D25" s="43">
        <v>108</v>
      </c>
      <c r="F25" s="218"/>
      <c r="G25" s="219"/>
      <c r="H25" s="219"/>
      <c r="I25" s="220"/>
      <c r="J25" s="46"/>
      <c r="K25" s="222"/>
      <c r="N25" s="34"/>
      <c r="P25" s="34"/>
      <c r="Q25" s="34"/>
      <c r="R25" s="34"/>
    </row>
    <row r="26" spans="3:10" ht="12.75">
      <c r="C26" s="27"/>
      <c r="D26" s="35"/>
      <c r="E26" s="35"/>
      <c r="F26" s="29"/>
      <c r="G26" s="7"/>
      <c r="H26" s="42"/>
      <c r="I26" s="34"/>
      <c r="J26" s="34"/>
    </row>
    <row r="27" spans="2:10" ht="18">
      <c r="B27" s="14" t="s">
        <v>147</v>
      </c>
      <c r="C27" s="80"/>
      <c r="D27" s="80"/>
      <c r="E27" s="80"/>
      <c r="F27" s="80"/>
      <c r="G27" s="80"/>
      <c r="H27" s="80"/>
      <c r="I27" s="34"/>
      <c r="J27" s="34"/>
    </row>
    <row r="28" spans="2:10" ht="18.75" thickBot="1">
      <c r="B28" s="14"/>
      <c r="C28" s="80"/>
      <c r="D28" s="80"/>
      <c r="E28" s="80"/>
      <c r="F28" s="80"/>
      <c r="G28" s="80"/>
      <c r="H28" s="80"/>
      <c r="I28" s="34"/>
      <c r="J28" s="34"/>
    </row>
    <row r="29" spans="2:11" ht="25.5" customHeight="1" thickBot="1">
      <c r="B29" s="223" t="s">
        <v>98</v>
      </c>
      <c r="C29" s="224"/>
      <c r="D29" s="224"/>
      <c r="E29" s="224"/>
      <c r="F29" s="224"/>
      <c r="G29" s="224"/>
      <c r="H29" s="225"/>
      <c r="I29" s="82"/>
      <c r="J29" s="34"/>
      <c r="K29" s="43">
        <v>1920</v>
      </c>
    </row>
    <row r="30" spans="3:11" ht="13.5" thickBot="1">
      <c r="C30" s="27"/>
      <c r="D30" s="35"/>
      <c r="E30" s="35"/>
      <c r="F30" s="29"/>
      <c r="I30" s="82" t="s">
        <v>99</v>
      </c>
      <c r="J30" s="34"/>
      <c r="K30" s="81">
        <v>5.260273972602739</v>
      </c>
    </row>
    <row r="31" spans="3:10" ht="13.5" customHeight="1">
      <c r="C31" s="27"/>
      <c r="D31" s="35"/>
      <c r="E31" s="35"/>
      <c r="F31" s="29"/>
      <c r="G31" s="7"/>
      <c r="H31" s="42"/>
      <c r="I31" s="34"/>
      <c r="J31" s="34"/>
    </row>
    <row r="32" ht="12.75">
      <c r="N32" s="34"/>
    </row>
    <row r="33" spans="2:14" ht="18" customHeight="1">
      <c r="B33" s="226" t="s">
        <v>60</v>
      </c>
      <c r="C33" s="226"/>
      <c r="D33" s="226"/>
      <c r="E33" s="226"/>
      <c r="F33" s="226"/>
      <c r="G33" s="226"/>
      <c r="H33" s="226"/>
      <c r="I33" s="226"/>
      <c r="J33" s="226"/>
      <c r="N33" s="34"/>
    </row>
    <row r="34" spans="2:14" ht="12.75">
      <c r="B34" s="1"/>
      <c r="C34" s="7"/>
      <c r="N34" s="34"/>
    </row>
    <row r="35" spans="2:14" ht="12.75">
      <c r="B35" s="200" t="s">
        <v>12</v>
      </c>
      <c r="C35" s="200"/>
      <c r="D35" s="200"/>
      <c r="E35" s="200"/>
      <c r="F35" s="200"/>
      <c r="G35" s="200"/>
      <c r="H35" s="200"/>
      <c r="I35" s="200"/>
      <c r="J35" s="200"/>
      <c r="N35" s="34"/>
    </row>
    <row r="36" spans="2:14" ht="12.75">
      <c r="B36" s="200" t="s">
        <v>13</v>
      </c>
      <c r="C36" s="200"/>
      <c r="D36" s="200"/>
      <c r="E36" s="200"/>
      <c r="F36" s="200"/>
      <c r="G36" s="200"/>
      <c r="H36" s="200"/>
      <c r="I36" s="200"/>
      <c r="J36" s="200"/>
      <c r="N36" s="34"/>
    </row>
    <row r="37" ht="12.75">
      <c r="N37" s="34"/>
    </row>
    <row r="38" ht="12.75" hidden="1">
      <c r="N38" s="34"/>
    </row>
    <row r="39" ht="12.75" hidden="1">
      <c r="N39" s="34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">
    <mergeCell ref="F24:I25"/>
    <mergeCell ref="K24:K25"/>
    <mergeCell ref="B29:H29"/>
    <mergeCell ref="B35:J35"/>
    <mergeCell ref="B36:J36"/>
    <mergeCell ref="B33:J33"/>
  </mergeCells>
  <printOptions horizontalCentered="1" verticalCentered="1"/>
  <pageMargins left="0.7874015748031497" right="0.7874015748031497" top="0.9448818897637796" bottom="0.8267716535433072" header="0.2755905511811024" footer="0.5118110236220472"/>
  <pageSetup fitToHeight="1" fitToWidth="1" horizontalDpi="600" verticalDpi="600" orientation="landscape" paperSize="9" scale="86" r:id="rId2"/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O92"/>
  <sheetViews>
    <sheetView showGridLines="0" tabSelected="1" zoomScaleSheetLayoutView="100" zoomScalePageLayoutView="0" workbookViewId="0" topLeftCell="A55">
      <selection activeCell="F64" sqref="F64"/>
    </sheetView>
  </sheetViews>
  <sheetFormatPr defaultColWidth="0" defaultRowHeight="0" customHeight="1" zeroHeight="1"/>
  <cols>
    <col min="1" max="1" width="2.7109375" style="4" customWidth="1"/>
    <col min="2" max="2" width="23.7109375" style="4" customWidth="1"/>
    <col min="3" max="3" width="12.57421875" style="4" customWidth="1"/>
    <col min="4" max="4" width="12.7109375" style="4" customWidth="1"/>
    <col min="5" max="5" width="16.421875" style="4" customWidth="1"/>
    <col min="6" max="6" width="12.8515625" style="4" customWidth="1"/>
    <col min="7" max="7" width="16.28125" style="4" bestFit="1" customWidth="1"/>
    <col min="8" max="8" width="13.28125" style="4" customWidth="1"/>
    <col min="9" max="9" width="4.28125" style="4" customWidth="1"/>
    <col min="10" max="10" width="11.421875" style="4" hidden="1" customWidth="1"/>
    <col min="11" max="11" width="15.00390625" style="4" hidden="1" customWidth="1"/>
    <col min="12" max="12" width="3.28125" style="4" hidden="1" customWidth="1"/>
    <col min="13" max="13" width="10.7109375" style="4" hidden="1" customWidth="1"/>
    <col min="14" max="14" width="12.00390625" style="4" hidden="1" customWidth="1"/>
    <col min="15" max="15" width="3.140625" style="4" hidden="1" customWidth="1"/>
    <col min="16" max="16384" width="0" style="4" hidden="1" customWidth="1"/>
  </cols>
  <sheetData>
    <row r="1" spans="2:11" ht="15.75">
      <c r="B1" s="5" t="s">
        <v>94</v>
      </c>
      <c r="C1" s="6"/>
      <c r="D1" s="6"/>
      <c r="E1" s="6"/>
      <c r="F1" s="6"/>
      <c r="G1" s="6"/>
      <c r="H1" s="51" t="s">
        <v>149</v>
      </c>
      <c r="I1" s="7"/>
      <c r="K1" s="8"/>
    </row>
    <row r="2" spans="2:10" ht="10.5" customHeight="1">
      <c r="B2" s="9"/>
      <c r="C2" s="6"/>
      <c r="D2" s="6"/>
      <c r="E2" s="6"/>
      <c r="F2" s="10"/>
      <c r="G2" s="6"/>
      <c r="H2" s="6"/>
      <c r="I2" s="11"/>
      <c r="J2" s="7"/>
    </row>
    <row r="3" spans="2:10" ht="18">
      <c r="B3" s="93" t="s">
        <v>136</v>
      </c>
      <c r="C3" s="6"/>
      <c r="D3" s="6"/>
      <c r="E3" s="6"/>
      <c r="F3" s="6"/>
      <c r="G3" s="6"/>
      <c r="H3" s="6"/>
      <c r="I3" s="11"/>
      <c r="J3" s="7"/>
    </row>
    <row r="4" spans="2:10" ht="15.75">
      <c r="B4" s="13"/>
      <c r="C4" s="6"/>
      <c r="D4" s="6"/>
      <c r="E4" s="6"/>
      <c r="F4" s="6"/>
      <c r="G4" s="6"/>
      <c r="H4" s="6"/>
      <c r="I4" s="11"/>
      <c r="J4" s="7"/>
    </row>
    <row r="5" spans="2:10" ht="15.75">
      <c r="B5" s="94" t="s">
        <v>40</v>
      </c>
      <c r="D5" s="6"/>
      <c r="E5" s="6"/>
      <c r="F5" s="6"/>
      <c r="G5" s="6"/>
      <c r="H5" s="7"/>
      <c r="I5" s="7"/>
      <c r="J5" s="7"/>
    </row>
    <row r="6" spans="2:10" ht="13.5" customHeight="1">
      <c r="B6" s="14"/>
      <c r="D6" s="6"/>
      <c r="E6" s="6"/>
      <c r="F6" s="6"/>
      <c r="G6" s="6"/>
      <c r="H6" s="7"/>
      <c r="I6" s="7"/>
      <c r="J6" s="7"/>
    </row>
    <row r="7" spans="2:10" ht="15.75">
      <c r="B7" s="94" t="s">
        <v>41</v>
      </c>
      <c r="D7" s="16"/>
      <c r="E7" s="18"/>
      <c r="F7" s="17"/>
      <c r="H7" s="7"/>
      <c r="I7" s="7"/>
      <c r="J7" s="7"/>
    </row>
    <row r="8" spans="2:10" ht="13.5" customHeight="1" thickBot="1">
      <c r="B8" s="7"/>
      <c r="C8" s="12"/>
      <c r="D8" s="6"/>
      <c r="E8" s="6"/>
      <c r="F8" s="6"/>
      <c r="G8" s="6"/>
      <c r="H8" s="7"/>
      <c r="I8" s="7"/>
      <c r="J8" s="7"/>
    </row>
    <row r="9" spans="2:15" ht="24.75">
      <c r="B9" s="201" t="s">
        <v>4</v>
      </c>
      <c r="C9" s="202"/>
      <c r="D9" s="208" t="s">
        <v>0</v>
      </c>
      <c r="E9" s="208"/>
      <c r="F9" s="49" t="s">
        <v>43</v>
      </c>
      <c r="G9" s="19" t="s">
        <v>42</v>
      </c>
      <c r="H9" s="20" t="s">
        <v>16</v>
      </c>
      <c r="I9" s="14"/>
      <c r="J9" s="14"/>
      <c r="K9" s="21"/>
      <c r="L9" s="21"/>
      <c r="M9" s="21"/>
      <c r="N9" s="21"/>
      <c r="O9" s="21"/>
    </row>
    <row r="10" spans="2:10" ht="12.75">
      <c r="B10" s="22"/>
      <c r="C10" s="23"/>
      <c r="D10" s="24" t="s">
        <v>14</v>
      </c>
      <c r="E10" s="24" t="s">
        <v>15</v>
      </c>
      <c r="F10" s="24" t="s">
        <v>5</v>
      </c>
      <c r="G10" s="24" t="s">
        <v>44</v>
      </c>
      <c r="H10" s="25" t="s">
        <v>17</v>
      </c>
      <c r="I10" s="7"/>
      <c r="J10" s="7"/>
    </row>
    <row r="11" spans="2:10" ht="12.75">
      <c r="B11" s="26">
        <v>1</v>
      </c>
      <c r="C11" s="27" t="s">
        <v>21</v>
      </c>
      <c r="D11" s="28">
        <v>1</v>
      </c>
      <c r="E11" s="28">
        <v>1500000</v>
      </c>
      <c r="F11" s="143">
        <v>0</v>
      </c>
      <c r="G11" s="144" t="s">
        <v>45</v>
      </c>
      <c r="H11" s="132">
        <v>0.2591667220329628</v>
      </c>
      <c r="I11" s="11"/>
      <c r="J11" s="7"/>
    </row>
    <row r="12" spans="2:10" ht="12.75">
      <c r="B12" s="26">
        <v>2</v>
      </c>
      <c r="C12" s="27" t="s">
        <v>22</v>
      </c>
      <c r="D12" s="28">
        <v>1500001</v>
      </c>
      <c r="E12" s="28">
        <v>2000000</v>
      </c>
      <c r="F12" s="145">
        <v>3887.500830494442</v>
      </c>
      <c r="G12" s="144">
        <v>1500000</v>
      </c>
      <c r="H12" s="132">
        <v>0.21396936227335245</v>
      </c>
      <c r="I12" s="11"/>
      <c r="J12" s="7"/>
    </row>
    <row r="13" spans="2:13" ht="12.75">
      <c r="B13" s="26">
        <v>3</v>
      </c>
      <c r="C13" s="27" t="s">
        <v>23</v>
      </c>
      <c r="D13" s="28">
        <v>2000001</v>
      </c>
      <c r="E13" s="28">
        <v>3000000</v>
      </c>
      <c r="F13" s="53">
        <v>4957.3476418612045</v>
      </c>
      <c r="G13" s="28">
        <v>2000000</v>
      </c>
      <c r="H13" s="132">
        <v>0.18799757555957208</v>
      </c>
      <c r="I13" s="11"/>
      <c r="J13" s="7"/>
      <c r="M13" s="3"/>
    </row>
    <row r="14" spans="2:8" ht="12.75">
      <c r="B14" s="26">
        <v>4</v>
      </c>
      <c r="C14" s="27" t="s">
        <v>24</v>
      </c>
      <c r="D14" s="28">
        <v>3000001</v>
      </c>
      <c r="E14" s="28">
        <v>4000000</v>
      </c>
      <c r="F14" s="53">
        <v>6837.323397456925</v>
      </c>
      <c r="G14" s="28">
        <v>3000000</v>
      </c>
      <c r="H14" s="132">
        <v>0.16141978092326945</v>
      </c>
    </row>
    <row r="15" spans="2:8" ht="12.75">
      <c r="B15" s="26">
        <v>5</v>
      </c>
      <c r="C15" s="27" t="s">
        <v>25</v>
      </c>
      <c r="D15" s="28">
        <v>4000001</v>
      </c>
      <c r="E15" s="28">
        <v>6000000</v>
      </c>
      <c r="F15" s="53">
        <v>8451.52120668962</v>
      </c>
      <c r="G15" s="28">
        <v>4000000</v>
      </c>
      <c r="H15" s="132">
        <v>0.13521602057515825</v>
      </c>
    </row>
    <row r="16" spans="2:8" ht="12.75">
      <c r="B16" s="26">
        <v>6</v>
      </c>
      <c r="C16" s="27" t="s">
        <v>26</v>
      </c>
      <c r="D16" s="28">
        <v>6000001</v>
      </c>
      <c r="E16" s="28">
        <v>7000000</v>
      </c>
      <c r="F16" s="53">
        <v>11155.841618192786</v>
      </c>
      <c r="G16" s="28">
        <v>6000000</v>
      </c>
      <c r="H16" s="132">
        <v>0.11788225123683713</v>
      </c>
    </row>
    <row r="17" spans="2:8" ht="12.75">
      <c r="B17" s="26">
        <v>7</v>
      </c>
      <c r="C17" s="27" t="s">
        <v>27</v>
      </c>
      <c r="D17" s="28">
        <v>7000001</v>
      </c>
      <c r="E17" s="28">
        <v>8000000</v>
      </c>
      <c r="F17" s="53">
        <v>12334.664130561157</v>
      </c>
      <c r="G17" s="28">
        <v>7000000</v>
      </c>
      <c r="H17" s="132">
        <v>0.11013894941560855</v>
      </c>
    </row>
    <row r="18" spans="2:8" ht="12.75">
      <c r="B18" s="26">
        <v>8</v>
      </c>
      <c r="C18" s="27" t="s">
        <v>28</v>
      </c>
      <c r="D18" s="28">
        <v>8000001</v>
      </c>
      <c r="E18" s="28">
        <v>10000000</v>
      </c>
      <c r="F18" s="53">
        <v>13436.053624717242</v>
      </c>
      <c r="G18" s="28">
        <v>8000000</v>
      </c>
      <c r="H18" s="132">
        <v>0.1019910381736036</v>
      </c>
    </row>
    <row r="19" spans="2:8" ht="12.75">
      <c r="B19" s="26">
        <v>9</v>
      </c>
      <c r="C19" s="27" t="s">
        <v>29</v>
      </c>
      <c r="D19" s="28">
        <v>10000001</v>
      </c>
      <c r="E19" s="28">
        <v>15000000</v>
      </c>
      <c r="F19" s="53">
        <v>15475.874388189313</v>
      </c>
      <c r="G19" s="28">
        <v>10000000</v>
      </c>
      <c r="H19" s="132">
        <v>0.09164785438436843</v>
      </c>
    </row>
    <row r="20" spans="2:8" ht="12.75">
      <c r="B20" s="26">
        <v>10</v>
      </c>
      <c r="C20" s="27" t="s">
        <v>30</v>
      </c>
      <c r="D20" s="28">
        <v>15000001</v>
      </c>
      <c r="E20" s="28">
        <v>20000000</v>
      </c>
      <c r="F20" s="53">
        <v>20058.267107407733</v>
      </c>
      <c r="G20" s="28">
        <v>15000000</v>
      </c>
      <c r="H20" s="132">
        <v>0.08520607903104527</v>
      </c>
    </row>
    <row r="21" spans="2:8" ht="12.75">
      <c r="B21" s="26">
        <v>11</v>
      </c>
      <c r="C21" s="27" t="s">
        <v>31</v>
      </c>
      <c r="D21" s="28">
        <v>20000001</v>
      </c>
      <c r="E21" s="28">
        <v>25000000</v>
      </c>
      <c r="F21" s="53">
        <v>24318.57105896</v>
      </c>
      <c r="G21" s="28">
        <v>20000000</v>
      </c>
      <c r="H21" s="132">
        <v>0.08275714133404978</v>
      </c>
    </row>
    <row r="22" spans="2:8" ht="12.75">
      <c r="B22" s="26">
        <v>12</v>
      </c>
      <c r="C22" s="27" t="s">
        <v>32</v>
      </c>
      <c r="D22" s="28">
        <v>25000001</v>
      </c>
      <c r="E22" s="28">
        <v>30000000</v>
      </c>
      <c r="F22" s="53">
        <v>28456.42812566249</v>
      </c>
      <c r="G22" s="28">
        <v>25000000</v>
      </c>
      <c r="H22" s="132">
        <v>0.08173552010960793</v>
      </c>
    </row>
    <row r="23" spans="2:8" ht="12.75">
      <c r="B23" s="26">
        <v>13</v>
      </c>
      <c r="C23" s="27" t="s">
        <v>33</v>
      </c>
      <c r="D23" s="28">
        <v>30000001</v>
      </c>
      <c r="E23" s="28">
        <v>35000000</v>
      </c>
      <c r="F23" s="53">
        <v>32543.204131142884</v>
      </c>
      <c r="G23" s="28">
        <v>30000000</v>
      </c>
      <c r="H23" s="132">
        <v>0.08130244041386181</v>
      </c>
    </row>
    <row r="24" spans="2:8" ht="12.75">
      <c r="B24" s="26">
        <v>14</v>
      </c>
      <c r="C24" s="27" t="s">
        <v>34</v>
      </c>
      <c r="D24" s="28">
        <v>35000001</v>
      </c>
      <c r="E24" s="28">
        <v>100000000</v>
      </c>
      <c r="F24" s="53">
        <v>36608.32615183597</v>
      </c>
      <c r="G24" s="28">
        <v>35000000</v>
      </c>
      <c r="H24" s="132">
        <v>0.08139267108428937</v>
      </c>
    </row>
    <row r="25" spans="2:8" ht="13.5" thickBot="1">
      <c r="B25" s="30">
        <v>15</v>
      </c>
      <c r="C25" s="31" t="s">
        <v>35</v>
      </c>
      <c r="D25" s="32">
        <v>100000001</v>
      </c>
      <c r="E25" s="32"/>
      <c r="F25" s="83">
        <v>89513.56235662405</v>
      </c>
      <c r="G25" s="32">
        <v>100000000</v>
      </c>
      <c r="H25" s="133">
        <v>0.08243045135392779</v>
      </c>
    </row>
    <row r="26" ht="13.5" thickBot="1"/>
    <row r="27" spans="2:8" ht="36">
      <c r="B27" s="201" t="s">
        <v>4</v>
      </c>
      <c r="C27" s="202"/>
      <c r="D27" s="203" t="s">
        <v>1</v>
      </c>
      <c r="E27" s="203"/>
      <c r="F27" s="49" t="s">
        <v>43</v>
      </c>
      <c r="G27" s="19" t="s">
        <v>46</v>
      </c>
      <c r="H27" s="20" t="s">
        <v>16</v>
      </c>
    </row>
    <row r="28" spans="2:8" ht="12.75">
      <c r="B28" s="22"/>
      <c r="C28" s="23"/>
      <c r="D28" s="24" t="s">
        <v>18</v>
      </c>
      <c r="E28" s="24" t="s">
        <v>19</v>
      </c>
      <c r="F28" s="24" t="s">
        <v>5</v>
      </c>
      <c r="G28" s="24" t="s">
        <v>47</v>
      </c>
      <c r="H28" s="25" t="s">
        <v>20</v>
      </c>
    </row>
    <row r="29" spans="2:8" ht="12.75">
      <c r="B29" s="26">
        <v>1</v>
      </c>
      <c r="C29" s="27" t="s">
        <v>21</v>
      </c>
      <c r="D29" s="28">
        <v>1</v>
      </c>
      <c r="E29" s="28">
        <v>789.4736842105264</v>
      </c>
      <c r="F29" s="143">
        <v>0</v>
      </c>
      <c r="G29" s="148" t="s">
        <v>45</v>
      </c>
      <c r="H29" s="149">
        <v>18.819323108447477</v>
      </c>
    </row>
    <row r="30" spans="2:8" s="34" customFormat="1" ht="12">
      <c r="B30" s="26">
        <v>2</v>
      </c>
      <c r="C30" s="27" t="s">
        <v>22</v>
      </c>
      <c r="D30" s="28">
        <v>790.4746842105263</v>
      </c>
      <c r="E30" s="28">
        <v>10000</v>
      </c>
      <c r="F30" s="53">
        <v>14857.360348774326</v>
      </c>
      <c r="G30" s="28">
        <v>789.4736842105264</v>
      </c>
      <c r="H30" s="149">
        <v>10.735131809039625</v>
      </c>
    </row>
    <row r="31" spans="2:14" s="34" customFormat="1" ht="12.75">
      <c r="B31" s="26">
        <v>3</v>
      </c>
      <c r="C31" s="27" t="s">
        <v>23</v>
      </c>
      <c r="D31" s="28">
        <v>10001.001</v>
      </c>
      <c r="E31" s="28">
        <v>15000</v>
      </c>
      <c r="F31" s="53">
        <v>113733.57437940245</v>
      </c>
      <c r="G31" s="28">
        <v>10000</v>
      </c>
      <c r="H31" s="149">
        <v>9.863501218338648</v>
      </c>
      <c r="I31" s="27"/>
      <c r="J31" s="35"/>
      <c r="K31" s="35"/>
      <c r="L31" s="36"/>
      <c r="N31" s="4"/>
    </row>
    <row r="32" spans="2:15" s="34" customFormat="1" ht="12.75">
      <c r="B32" s="26">
        <v>4</v>
      </c>
      <c r="C32" s="27" t="s">
        <v>24</v>
      </c>
      <c r="D32" s="28">
        <v>15001.001</v>
      </c>
      <c r="E32" s="28">
        <v>20000</v>
      </c>
      <c r="F32" s="53">
        <v>163051.0804710957</v>
      </c>
      <c r="G32" s="28">
        <v>15000</v>
      </c>
      <c r="H32" s="149">
        <v>9.865589830685442</v>
      </c>
      <c r="J32" s="27"/>
      <c r="K32" s="35"/>
      <c r="L32" s="35"/>
      <c r="M32" s="36"/>
      <c r="O32" s="4"/>
    </row>
    <row r="33" spans="2:15" s="34" customFormat="1" ht="12.75">
      <c r="B33" s="26">
        <v>5</v>
      </c>
      <c r="C33" s="27" t="s">
        <v>25</v>
      </c>
      <c r="D33" s="28">
        <v>20001.001</v>
      </c>
      <c r="E33" s="28">
        <v>25000</v>
      </c>
      <c r="F33" s="53">
        <v>212379.0296245229</v>
      </c>
      <c r="G33" s="28">
        <v>20000</v>
      </c>
      <c r="H33" s="149">
        <v>9.877816714344307</v>
      </c>
      <c r="J33" s="27"/>
      <c r="K33" s="35"/>
      <c r="L33" s="35"/>
      <c r="M33" s="36"/>
      <c r="O33" s="4"/>
    </row>
    <row r="34" spans="2:15" s="34" customFormat="1" ht="12.75">
      <c r="B34" s="26">
        <v>6</v>
      </c>
      <c r="C34" s="27" t="s">
        <v>26</v>
      </c>
      <c r="D34" s="28">
        <v>25001.001</v>
      </c>
      <c r="E34" s="28">
        <v>35000</v>
      </c>
      <c r="F34" s="53">
        <v>261768.11319624443</v>
      </c>
      <c r="G34" s="28">
        <v>25000</v>
      </c>
      <c r="H34" s="149">
        <v>9.893967352995174</v>
      </c>
      <c r="J34" s="27"/>
      <c r="K34" s="35"/>
      <c r="L34" s="35"/>
      <c r="M34" s="36"/>
      <c r="O34" s="4"/>
    </row>
    <row r="35" spans="2:15" s="34" customFormat="1" ht="12.75">
      <c r="B35" s="26">
        <v>7</v>
      </c>
      <c r="C35" s="27" t="s">
        <v>27</v>
      </c>
      <c r="D35" s="28">
        <v>35001.001</v>
      </c>
      <c r="E35" s="28">
        <v>50000</v>
      </c>
      <c r="F35" s="53">
        <v>360707.7867261962</v>
      </c>
      <c r="G35" s="28">
        <v>35000</v>
      </c>
      <c r="H35" s="149">
        <v>9.912002477535415</v>
      </c>
      <c r="J35" s="27"/>
      <c r="K35" s="35"/>
      <c r="L35" s="35"/>
      <c r="M35" s="36"/>
      <c r="O35" s="4"/>
    </row>
    <row r="36" spans="2:15" s="34" customFormat="1" ht="12.75">
      <c r="B36" s="26">
        <v>8</v>
      </c>
      <c r="C36" s="27" t="s">
        <v>28</v>
      </c>
      <c r="D36" s="28">
        <v>50001.001</v>
      </c>
      <c r="E36" s="28">
        <v>60000</v>
      </c>
      <c r="F36" s="53">
        <v>509387.8238892274</v>
      </c>
      <c r="G36" s="28">
        <v>50000</v>
      </c>
      <c r="H36" s="149">
        <v>9.923294208237685</v>
      </c>
      <c r="J36" s="27"/>
      <c r="K36" s="35"/>
      <c r="L36" s="35"/>
      <c r="M36" s="36"/>
      <c r="O36" s="4"/>
    </row>
    <row r="37" spans="2:15" s="34" customFormat="1" ht="12.75">
      <c r="B37" s="26">
        <v>9</v>
      </c>
      <c r="C37" s="27" t="s">
        <v>29</v>
      </c>
      <c r="D37" s="28">
        <v>60001.001</v>
      </c>
      <c r="E37" s="28">
        <v>80000</v>
      </c>
      <c r="F37" s="53">
        <v>608620.7659716043</v>
      </c>
      <c r="G37" s="28">
        <v>60000</v>
      </c>
      <c r="H37" s="149">
        <v>9.931488428226178</v>
      </c>
      <c r="J37" s="27"/>
      <c r="K37" s="35"/>
      <c r="L37" s="35"/>
      <c r="M37" s="36"/>
      <c r="O37" s="4"/>
    </row>
    <row r="38" spans="2:15" s="34" customFormat="1" ht="12.75">
      <c r="B38" s="26">
        <v>10</v>
      </c>
      <c r="C38" s="27" t="s">
        <v>30</v>
      </c>
      <c r="D38" s="28">
        <v>80001.001</v>
      </c>
      <c r="E38" s="28">
        <v>100000</v>
      </c>
      <c r="F38" s="53">
        <v>807250.5345361278</v>
      </c>
      <c r="G38" s="28">
        <v>80000</v>
      </c>
      <c r="H38" s="149">
        <v>9.93843865509933</v>
      </c>
      <c r="J38" s="27"/>
      <c r="K38" s="35"/>
      <c r="L38" s="35"/>
      <c r="M38" s="36"/>
      <c r="O38" s="4"/>
    </row>
    <row r="39" spans="2:15" s="34" customFormat="1" ht="12.75">
      <c r="B39" s="26">
        <v>11</v>
      </c>
      <c r="C39" s="27" t="s">
        <v>31</v>
      </c>
      <c r="D39" s="28">
        <v>100001.001</v>
      </c>
      <c r="E39" s="28">
        <v>120000</v>
      </c>
      <c r="F39" s="53">
        <v>1006019.3076381144</v>
      </c>
      <c r="G39" s="28">
        <v>100000</v>
      </c>
      <c r="H39" s="149">
        <v>9.942820388422703</v>
      </c>
      <c r="J39" s="27"/>
      <c r="K39" s="35"/>
      <c r="L39" s="35"/>
      <c r="M39" s="36"/>
      <c r="O39" s="4"/>
    </row>
    <row r="40" spans="2:15" s="34" customFormat="1" ht="12.75">
      <c r="B40" s="26">
        <v>12</v>
      </c>
      <c r="C40" s="27" t="s">
        <v>32</v>
      </c>
      <c r="D40" s="28">
        <v>120001.001</v>
      </c>
      <c r="E40" s="28">
        <v>150000</v>
      </c>
      <c r="F40" s="53">
        <v>1204875.7154065685</v>
      </c>
      <c r="G40" s="28">
        <v>120000</v>
      </c>
      <c r="H40" s="149">
        <v>9.946375640856335</v>
      </c>
      <c r="J40" s="27"/>
      <c r="K40" s="35"/>
      <c r="L40" s="35"/>
      <c r="M40" s="36"/>
      <c r="O40" s="4"/>
    </row>
    <row r="41" spans="2:15" s="34" customFormat="1" ht="12.75">
      <c r="B41" s="26">
        <v>13</v>
      </c>
      <c r="C41" s="27" t="s">
        <v>33</v>
      </c>
      <c r="D41" s="28">
        <v>150001.001</v>
      </c>
      <c r="E41" s="28">
        <v>180000</v>
      </c>
      <c r="F41" s="53">
        <v>1503266.9846322585</v>
      </c>
      <c r="G41" s="28">
        <v>150000</v>
      </c>
      <c r="H41" s="149">
        <v>9.949206133074522</v>
      </c>
      <c r="J41" s="27"/>
      <c r="K41" s="35"/>
      <c r="L41" s="35"/>
      <c r="M41" s="36"/>
      <c r="O41" s="4"/>
    </row>
    <row r="42" spans="2:15" s="34" customFormat="1" ht="12.75">
      <c r="B42" s="26">
        <v>14</v>
      </c>
      <c r="C42" s="27" t="s">
        <v>34</v>
      </c>
      <c r="D42" s="28">
        <v>180001.001</v>
      </c>
      <c r="E42" s="28">
        <v>220000</v>
      </c>
      <c r="F42" s="53">
        <v>1801743.1686244942</v>
      </c>
      <c r="G42" s="28">
        <v>180000</v>
      </c>
      <c r="H42" s="149">
        <v>9.951360586894362</v>
      </c>
      <c r="J42" s="27"/>
      <c r="K42" s="35"/>
      <c r="L42" s="35"/>
      <c r="M42" s="36"/>
      <c r="O42" s="4"/>
    </row>
    <row r="43" spans="2:15" s="34" customFormat="1" ht="13.5" thickBot="1">
      <c r="B43" s="30">
        <v>15</v>
      </c>
      <c r="C43" s="31" t="s">
        <v>35</v>
      </c>
      <c r="D43" s="32">
        <v>220001.001</v>
      </c>
      <c r="E43" s="32"/>
      <c r="F43" s="83">
        <v>2199797.5921002687</v>
      </c>
      <c r="G43" s="32">
        <v>220000</v>
      </c>
      <c r="H43" s="150">
        <v>9.955371027249269</v>
      </c>
      <c r="J43" s="27"/>
      <c r="K43" s="35"/>
      <c r="L43" s="35"/>
      <c r="M43" s="36"/>
      <c r="O43" s="4"/>
    </row>
    <row r="44" spans="10:15" s="34" customFormat="1" ht="12.75">
      <c r="J44" s="27"/>
      <c r="K44" s="35"/>
      <c r="L44" s="35"/>
      <c r="M44" s="36"/>
      <c r="O44" s="4"/>
    </row>
    <row r="45" spans="2:15" s="34" customFormat="1" ht="18">
      <c r="B45" s="94" t="s">
        <v>48</v>
      </c>
      <c r="C45" s="14"/>
      <c r="D45" s="14"/>
      <c r="E45" s="14"/>
      <c r="F45" s="14"/>
      <c r="G45" s="14"/>
      <c r="H45" s="14"/>
      <c r="I45" s="14"/>
      <c r="J45" s="27"/>
      <c r="K45" s="35"/>
      <c r="L45" s="35"/>
      <c r="M45" s="36"/>
      <c r="O45" s="4"/>
    </row>
    <row r="46" spans="10:15" s="34" customFormat="1" ht="13.5" thickBot="1">
      <c r="J46" s="27"/>
      <c r="K46" s="35"/>
      <c r="L46" s="35"/>
      <c r="M46" s="36"/>
      <c r="O46" s="4"/>
    </row>
    <row r="47" spans="2:15" s="34" customFormat="1" ht="13.5" thickBot="1">
      <c r="B47" s="204"/>
      <c r="C47" s="205"/>
      <c r="D47" s="206" t="s">
        <v>2</v>
      </c>
      <c r="E47" s="206"/>
      <c r="F47" s="50" t="s">
        <v>6</v>
      </c>
      <c r="G47" s="50" t="s">
        <v>6</v>
      </c>
      <c r="H47" s="50" t="s">
        <v>7</v>
      </c>
      <c r="J47" s="27"/>
      <c r="K47" s="35"/>
      <c r="L47" s="35"/>
      <c r="M47" s="36"/>
      <c r="O47" s="4"/>
    </row>
    <row r="48" spans="2:15" s="34" customFormat="1" ht="13.5" thickBot="1">
      <c r="B48" s="57" t="s">
        <v>8</v>
      </c>
      <c r="C48" s="58"/>
      <c r="D48" s="59" t="s">
        <v>14</v>
      </c>
      <c r="E48" s="59" t="s">
        <v>15</v>
      </c>
      <c r="F48" s="59" t="s">
        <v>9</v>
      </c>
      <c r="G48" s="59" t="s">
        <v>49</v>
      </c>
      <c r="H48" s="59" t="s">
        <v>10</v>
      </c>
      <c r="J48" s="27"/>
      <c r="K48" s="35"/>
      <c r="L48" s="35"/>
      <c r="M48" s="36"/>
      <c r="O48" s="4"/>
    </row>
    <row r="49" spans="2:14" s="34" customFormat="1" ht="12.75">
      <c r="B49" s="213" t="s">
        <v>95</v>
      </c>
      <c r="C49" s="214"/>
      <c r="D49" s="62">
        <v>1</v>
      </c>
      <c r="E49" s="62">
        <v>50000</v>
      </c>
      <c r="F49" s="151">
        <v>12</v>
      </c>
      <c r="G49" s="61">
        <v>1</v>
      </c>
      <c r="H49" s="152">
        <v>1.4517151110283397</v>
      </c>
      <c r="I49" s="87" t="s">
        <v>95</v>
      </c>
      <c r="J49" s="35"/>
      <c r="K49" s="35"/>
      <c r="L49" s="36"/>
      <c r="N49" s="4"/>
    </row>
    <row r="50" spans="2:14" s="34" customFormat="1" ht="12.75">
      <c r="B50" s="211" t="s">
        <v>96</v>
      </c>
      <c r="C50" s="212"/>
      <c r="D50" s="37">
        <v>50001</v>
      </c>
      <c r="E50" s="37">
        <v>500000</v>
      </c>
      <c r="F50" s="153">
        <v>24</v>
      </c>
      <c r="G50" s="38">
        <v>2</v>
      </c>
      <c r="H50" s="154">
        <v>1.4277151110283397</v>
      </c>
      <c r="I50" s="87" t="s">
        <v>96</v>
      </c>
      <c r="J50" s="35"/>
      <c r="K50" s="35"/>
      <c r="L50" s="36"/>
      <c r="N50" s="4"/>
    </row>
    <row r="51" spans="2:14" s="34" customFormat="1" ht="13.5" thickBot="1">
      <c r="B51" s="209" t="s">
        <v>97</v>
      </c>
      <c r="C51" s="210"/>
      <c r="D51" s="60">
        <v>500001</v>
      </c>
      <c r="E51" s="60">
        <v>1500000</v>
      </c>
      <c r="F51" s="155">
        <v>36</v>
      </c>
      <c r="G51" s="40">
        <v>3</v>
      </c>
      <c r="H51" s="156">
        <v>1.4253151110283397</v>
      </c>
      <c r="I51" s="87" t="s">
        <v>97</v>
      </c>
      <c r="J51" s="35"/>
      <c r="K51" s="35"/>
      <c r="L51" s="36"/>
      <c r="N51" s="4"/>
    </row>
    <row r="52" spans="2:14" s="34" customFormat="1" ht="12.75" customHeight="1" hidden="1">
      <c r="B52" s="211">
        <v>0</v>
      </c>
      <c r="C52" s="212"/>
      <c r="D52" s="37">
        <v>0</v>
      </c>
      <c r="E52" s="37">
        <v>0</v>
      </c>
      <c r="F52" s="38" t="s">
        <v>37</v>
      </c>
      <c r="G52" s="38" t="s">
        <v>37</v>
      </c>
      <c r="H52" s="39" t="s">
        <v>37</v>
      </c>
      <c r="J52" s="35"/>
      <c r="K52" s="35"/>
      <c r="L52" s="36"/>
      <c r="N52" s="4"/>
    </row>
    <row r="53" spans="2:14" s="34" customFormat="1" ht="13.5" customHeight="1" hidden="1" thickBot="1">
      <c r="B53" s="209">
        <v>0</v>
      </c>
      <c r="C53" s="210"/>
      <c r="D53" s="60">
        <v>0</v>
      </c>
      <c r="E53" s="60">
        <v>0</v>
      </c>
      <c r="F53" s="40" t="s">
        <v>37</v>
      </c>
      <c r="G53" s="40" t="s">
        <v>37</v>
      </c>
      <c r="H53" s="41" t="s">
        <v>37</v>
      </c>
      <c r="J53" s="35"/>
      <c r="K53" s="35"/>
      <c r="L53" s="36"/>
      <c r="N53" s="4"/>
    </row>
    <row r="54" spans="2:14" s="34" customFormat="1" ht="12.75">
      <c r="B54" s="42"/>
      <c r="C54" s="27"/>
      <c r="D54" s="35"/>
      <c r="E54" s="35"/>
      <c r="F54" s="29"/>
      <c r="G54" s="7"/>
      <c r="H54" s="42"/>
      <c r="I54" s="27"/>
      <c r="J54" s="35"/>
      <c r="K54" s="35"/>
      <c r="L54" s="36"/>
      <c r="N54" s="4"/>
    </row>
    <row r="55" spans="2:14" ht="18">
      <c r="B55" s="2" t="s">
        <v>60</v>
      </c>
      <c r="C55" s="14"/>
      <c r="D55" s="14"/>
      <c r="E55" s="14"/>
      <c r="F55" s="14"/>
      <c r="G55" s="14"/>
      <c r="H55" s="14"/>
      <c r="N55" s="34"/>
    </row>
    <row r="56" spans="2:14" ht="12.75">
      <c r="B56" s="1"/>
      <c r="C56" s="7"/>
      <c r="N56" s="34"/>
    </row>
    <row r="57" spans="2:14" ht="12.75">
      <c r="B57" s="200" t="s">
        <v>12</v>
      </c>
      <c r="C57" s="200"/>
      <c r="D57" s="200"/>
      <c r="E57" s="200"/>
      <c r="F57" s="200"/>
      <c r="G57" s="200"/>
      <c r="H57" s="200"/>
      <c r="N57" s="34"/>
    </row>
    <row r="58" spans="2:14" ht="12.75">
      <c r="B58" s="200" t="s">
        <v>13</v>
      </c>
      <c r="C58" s="200"/>
      <c r="D58" s="200"/>
      <c r="E58" s="200"/>
      <c r="F58" s="200"/>
      <c r="G58" s="200"/>
      <c r="H58" s="200"/>
      <c r="N58" s="34"/>
    </row>
    <row r="59" ht="12.75">
      <c r="N59" s="34"/>
    </row>
    <row r="60" spans="2:8" ht="12.75" customHeight="1">
      <c r="B60" s="207" t="s">
        <v>100</v>
      </c>
      <c r="C60" s="207"/>
      <c r="D60" s="207"/>
      <c r="E60" s="207"/>
      <c r="F60" s="207"/>
      <c r="G60" s="207"/>
      <c r="H60" s="207"/>
    </row>
    <row r="61" spans="2:8" ht="12.75" customHeight="1">
      <c r="B61" s="207" t="s">
        <v>50</v>
      </c>
      <c r="C61" s="207"/>
      <c r="D61" s="207"/>
      <c r="E61" s="207"/>
      <c r="F61" s="207"/>
      <c r="G61" s="207"/>
      <c r="H61" s="207"/>
    </row>
    <row r="62" ht="12.75" customHeight="1"/>
    <row r="63" ht="12.75" customHeight="1"/>
    <row r="64" ht="15.75">
      <c r="B64" s="94" t="s">
        <v>51</v>
      </c>
    </row>
    <row r="65" ht="12.75" customHeight="1"/>
    <row r="66" spans="2:8" ht="12.75" customHeight="1">
      <c r="B66" s="66" t="s">
        <v>52</v>
      </c>
      <c r="H66" s="63" t="s">
        <v>150</v>
      </c>
    </row>
    <row r="67" spans="3:5" ht="12.75" customHeight="1">
      <c r="C67" s="63" t="s">
        <v>53</v>
      </c>
      <c r="D67" s="193">
        <v>120000000</v>
      </c>
      <c r="E67" s="4" t="s">
        <v>3</v>
      </c>
    </row>
    <row r="68" spans="3:8" ht="12.75" customHeight="1">
      <c r="C68" s="63" t="s">
        <v>54</v>
      </c>
      <c r="D68" s="193">
        <v>20000</v>
      </c>
      <c r="E68" s="4" t="s">
        <v>80</v>
      </c>
      <c r="H68" s="194">
        <v>318374.888482</v>
      </c>
    </row>
    <row r="69" ht="12.75" customHeight="1"/>
    <row r="70" spans="2:8" ht="12.75" customHeight="1">
      <c r="B70" s="48" t="s">
        <v>55</v>
      </c>
      <c r="C70" s="48"/>
      <c r="D70" s="7"/>
      <c r="E70" s="47"/>
      <c r="F70" s="47"/>
      <c r="G70" s="47"/>
      <c r="H70" s="47"/>
    </row>
    <row r="71" spans="2:8" ht="12.75" customHeight="1">
      <c r="B71" s="7"/>
      <c r="C71" s="7"/>
      <c r="D71" s="7"/>
      <c r="E71" s="47"/>
      <c r="F71" s="47"/>
      <c r="G71" s="47"/>
      <c r="H71" s="47"/>
    </row>
    <row r="72" spans="2:8" ht="12.75" customHeight="1">
      <c r="B72" s="71" t="s">
        <v>56</v>
      </c>
      <c r="C72" s="72"/>
      <c r="D72" s="72"/>
      <c r="E72" s="72"/>
      <c r="F72" s="72"/>
      <c r="G72" s="72"/>
      <c r="H72" s="73"/>
    </row>
    <row r="73" spans="2:8" ht="12.75" customHeight="1">
      <c r="B73" s="74"/>
      <c r="C73" s="74"/>
      <c r="D73" s="74"/>
      <c r="E73" s="74"/>
      <c r="F73" s="74"/>
      <c r="G73" s="74"/>
      <c r="H73" s="74"/>
    </row>
    <row r="74" spans="2:8" ht="12.75" customHeight="1">
      <c r="B74" s="75">
        <v>89513.56</v>
      </c>
      <c r="C74" s="74" t="s">
        <v>132</v>
      </c>
      <c r="D74" s="74"/>
      <c r="E74" s="74"/>
      <c r="F74" s="74">
        <v>0.0824</v>
      </c>
      <c r="G74" s="76" t="s">
        <v>61</v>
      </c>
      <c r="H74" s="194">
        <v>105993.558352</v>
      </c>
    </row>
    <row r="75" ht="12.75" customHeight="1"/>
    <row r="76" ht="12.75" customHeight="1">
      <c r="B76" s="48" t="s">
        <v>57</v>
      </c>
    </row>
    <row r="77" ht="12.75" customHeight="1">
      <c r="B77" s="7"/>
    </row>
    <row r="78" spans="2:8" ht="12.75" customHeight="1">
      <c r="B78" s="71" t="s">
        <v>58</v>
      </c>
      <c r="C78" s="72"/>
      <c r="D78" s="72"/>
      <c r="E78" s="72"/>
      <c r="F78" s="72"/>
      <c r="G78" s="72"/>
      <c r="H78" s="73"/>
    </row>
    <row r="79" spans="2:8" ht="12.75" customHeight="1">
      <c r="B79" s="74"/>
      <c r="C79" s="74"/>
      <c r="D79" s="74"/>
      <c r="E79" s="74"/>
      <c r="F79" s="74"/>
      <c r="G79" s="74"/>
      <c r="H79" s="74"/>
    </row>
    <row r="80" spans="2:9" ht="12.75" customHeight="1">
      <c r="B80" s="187">
        <v>163051.08</v>
      </c>
      <c r="C80" s="74" t="s">
        <v>145</v>
      </c>
      <c r="D80" s="74"/>
      <c r="E80" s="74"/>
      <c r="F80" s="78">
        <v>9.87</v>
      </c>
      <c r="G80" s="76" t="s">
        <v>61</v>
      </c>
      <c r="H80" s="194">
        <v>212381.33013</v>
      </c>
      <c r="I80" s="186"/>
    </row>
    <row r="81" spans="7:9" ht="12.75" customHeight="1">
      <c r="G81" s="65"/>
      <c r="H81" s="66"/>
      <c r="I81" s="186"/>
    </row>
    <row r="82" ht="12.75" customHeight="1"/>
    <row r="83" ht="15.75">
      <c r="B83" s="94" t="s">
        <v>59</v>
      </c>
    </row>
    <row r="84" ht="12.75" customHeight="1"/>
    <row r="85" spans="2:8" ht="12.75" customHeight="1">
      <c r="B85" s="66" t="s">
        <v>85</v>
      </c>
      <c r="C85" s="195">
        <v>26000</v>
      </c>
      <c r="D85" s="4" t="s">
        <v>102</v>
      </c>
      <c r="F85" s="15" t="s">
        <v>101</v>
      </c>
      <c r="G85" s="199" t="s">
        <v>95</v>
      </c>
      <c r="H85" s="199"/>
    </row>
    <row r="86" ht="12.75" customHeight="1"/>
    <row r="87" spans="2:8" ht="12.75" customHeight="1">
      <c r="B87" s="196" t="s">
        <v>86</v>
      </c>
      <c r="C87" s="197"/>
      <c r="D87" s="197"/>
      <c r="E87" s="197"/>
      <c r="F87" s="197"/>
      <c r="G87" s="197"/>
      <c r="H87" s="198"/>
    </row>
    <row r="88" spans="2:8" ht="12.75" customHeight="1">
      <c r="B88" s="74"/>
      <c r="C88" s="74"/>
      <c r="D88" s="74"/>
      <c r="E88" s="74"/>
      <c r="F88" s="74"/>
      <c r="G88" s="74"/>
      <c r="H88" s="74"/>
    </row>
    <row r="89" spans="2:8" ht="12.75" customHeight="1">
      <c r="B89" s="74"/>
      <c r="C89" s="74"/>
      <c r="D89" s="74"/>
      <c r="E89" s="77" t="s">
        <v>82</v>
      </c>
      <c r="F89" s="74"/>
      <c r="G89" s="78">
        <v>12</v>
      </c>
      <c r="H89" s="74" t="s">
        <v>84</v>
      </c>
    </row>
    <row r="90" spans="2:8" ht="12.75" customHeight="1">
      <c r="B90" s="74"/>
      <c r="C90" s="74"/>
      <c r="D90" s="74"/>
      <c r="E90" s="77" t="s">
        <v>83</v>
      </c>
      <c r="F90" s="74"/>
      <c r="G90" s="88">
        <v>1.4517</v>
      </c>
      <c r="H90" s="74" t="s">
        <v>36</v>
      </c>
    </row>
    <row r="91" ht="12.75" customHeight="1"/>
    <row r="92" spans="7:8" ht="12.75" customHeight="1">
      <c r="G92" s="63" t="s">
        <v>81</v>
      </c>
      <c r="H92" s="194">
        <v>389.44199999999995</v>
      </c>
    </row>
    <row r="93" ht="12.75" customHeight="1"/>
  </sheetData>
  <sheetProtection/>
  <mergeCells count="16">
    <mergeCell ref="B58:H58"/>
    <mergeCell ref="B60:H60"/>
    <mergeCell ref="B61:H61"/>
    <mergeCell ref="G85:H85"/>
    <mergeCell ref="B49:C49"/>
    <mergeCell ref="B50:C50"/>
    <mergeCell ref="B51:C51"/>
    <mergeCell ref="B52:C52"/>
    <mergeCell ref="B53:C53"/>
    <mergeCell ref="B57:H57"/>
    <mergeCell ref="B9:C9"/>
    <mergeCell ref="D9:E9"/>
    <mergeCell ref="B27:C27"/>
    <mergeCell ref="D27:E27"/>
    <mergeCell ref="B47:C47"/>
    <mergeCell ref="D47:E47"/>
  </mergeCells>
  <printOptions horizontalCentered="1" verticalCentered="1"/>
  <pageMargins left="0.7874015748031497" right="0.7874015748031497" top="0.9448818897637796" bottom="0.8267716535433072" header="0.2755905511811024" footer="0.5118110236220472"/>
  <pageSetup fitToHeight="1" fitToWidth="1" horizontalDpi="600" verticalDpi="600" orientation="portrait" paperSize="9" scale="58" r:id="rId2"/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U92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11.421875" style="0" customWidth="1"/>
    <col min="2" max="2" width="15.28125" style="0" customWidth="1"/>
    <col min="3" max="4" width="11.421875" style="0" customWidth="1"/>
    <col min="5" max="5" width="13.28125" style="0" customWidth="1"/>
    <col min="6" max="7" width="11.421875" style="0" customWidth="1"/>
    <col min="8" max="8" width="12.7109375" style="0" customWidth="1"/>
    <col min="9" max="9" width="11.421875" style="0" customWidth="1"/>
    <col min="10" max="10" width="16.7109375" style="0" customWidth="1"/>
    <col min="11" max="12" width="11.421875" style="0" customWidth="1"/>
    <col min="13" max="13" width="12.421875" style="0" customWidth="1"/>
    <col min="14" max="15" width="11.421875" style="0" customWidth="1"/>
    <col min="16" max="16" width="13.28125" style="0" customWidth="1"/>
  </cols>
  <sheetData>
    <row r="1" spans="1:16" ht="15.75">
      <c r="A1" s="4"/>
      <c r="B1" s="5" t="s">
        <v>94</v>
      </c>
      <c r="C1" s="6"/>
      <c r="D1" s="6"/>
      <c r="E1" s="6"/>
      <c r="F1" s="6"/>
      <c r="G1" s="6"/>
      <c r="H1" s="157" t="s">
        <v>137</v>
      </c>
      <c r="J1" s="5" t="s">
        <v>94</v>
      </c>
      <c r="K1" s="6"/>
      <c r="L1" s="6"/>
      <c r="M1" s="6"/>
      <c r="N1" s="6"/>
      <c r="O1" s="6"/>
      <c r="P1" s="157" t="str">
        <f>H1</f>
        <v>gültig ab: 01.01.2018</v>
      </c>
    </row>
    <row r="2" spans="1:16" ht="15.75">
      <c r="A2" s="4"/>
      <c r="B2" s="9"/>
      <c r="C2" s="6"/>
      <c r="D2" s="6"/>
      <c r="E2" s="6"/>
      <c r="F2" s="10"/>
      <c r="G2" s="179" t="s">
        <v>144</v>
      </c>
      <c r="H2" s="181">
        <f>'Veränderung Verprobung'!I2</f>
        <v>43073</v>
      </c>
      <c r="J2" s="9"/>
      <c r="K2" s="6"/>
      <c r="L2" s="6"/>
      <c r="M2" s="6"/>
      <c r="N2" s="10"/>
      <c r="O2" s="179" t="s">
        <v>144</v>
      </c>
      <c r="P2" s="181">
        <f>'Veränderung Verprobung'!R2</f>
        <v>43023</v>
      </c>
    </row>
    <row r="3" spans="1:16" ht="18">
      <c r="A3" s="4"/>
      <c r="B3" s="93" t="s">
        <v>136</v>
      </c>
      <c r="C3" s="6"/>
      <c r="D3" s="6"/>
      <c r="E3" s="6"/>
      <c r="F3" s="6"/>
      <c r="G3" s="6"/>
      <c r="H3" s="6"/>
      <c r="J3" s="93" t="s">
        <v>136</v>
      </c>
      <c r="K3" s="6"/>
      <c r="L3" s="6"/>
      <c r="M3" s="6"/>
      <c r="N3" s="6"/>
      <c r="O3" s="6"/>
      <c r="P3" s="6"/>
    </row>
    <row r="4" spans="1:16" ht="15.75">
      <c r="A4" s="4"/>
      <c r="B4" s="13"/>
      <c r="C4" s="6"/>
      <c r="D4" s="6"/>
      <c r="E4" s="6"/>
      <c r="F4" s="6"/>
      <c r="G4" s="6"/>
      <c r="H4" s="6"/>
      <c r="J4" s="13"/>
      <c r="K4" s="6"/>
      <c r="L4" s="6"/>
      <c r="M4" s="6"/>
      <c r="N4" s="6"/>
      <c r="O4" s="6"/>
      <c r="P4" s="6"/>
    </row>
    <row r="5" spans="1:16" ht="15.75">
      <c r="A5" s="4"/>
      <c r="B5" s="94" t="s">
        <v>40</v>
      </c>
      <c r="C5" s="4"/>
      <c r="D5" s="6"/>
      <c r="E5" s="6"/>
      <c r="F5" s="6"/>
      <c r="G5" s="6"/>
      <c r="H5" s="7"/>
      <c r="J5" s="94" t="s">
        <v>40</v>
      </c>
      <c r="K5" s="4"/>
      <c r="L5" s="6"/>
      <c r="M5" s="6"/>
      <c r="N5" s="6"/>
      <c r="O5" s="6"/>
      <c r="P5" s="7"/>
    </row>
    <row r="6" spans="1:16" ht="18">
      <c r="A6" s="4"/>
      <c r="B6" s="14"/>
      <c r="C6" s="4"/>
      <c r="D6" s="6"/>
      <c r="E6" s="6"/>
      <c r="F6" s="6"/>
      <c r="G6" s="6"/>
      <c r="H6" s="7"/>
      <c r="J6" s="14"/>
      <c r="K6" s="4"/>
      <c r="L6" s="6"/>
      <c r="M6" s="6"/>
      <c r="N6" s="6"/>
      <c r="O6" s="6"/>
      <c r="P6" s="7"/>
    </row>
    <row r="7" spans="1:16" ht="15.75">
      <c r="A7" s="4"/>
      <c r="B7" s="94" t="s">
        <v>41</v>
      </c>
      <c r="C7" s="4"/>
      <c r="D7" s="16"/>
      <c r="E7" s="18"/>
      <c r="F7" s="17"/>
      <c r="G7" s="4"/>
      <c r="H7" s="7"/>
      <c r="J7" s="94" t="s">
        <v>41</v>
      </c>
      <c r="K7" s="4"/>
      <c r="L7" s="16"/>
      <c r="M7" s="18"/>
      <c r="N7" s="17"/>
      <c r="O7" s="4"/>
      <c r="P7" s="7"/>
    </row>
    <row r="8" spans="1:21" ht="21" thickBot="1">
      <c r="A8" s="4"/>
      <c r="B8" s="7"/>
      <c r="C8" s="12"/>
      <c r="D8" s="6"/>
      <c r="E8" s="6"/>
      <c r="F8" s="6"/>
      <c r="G8" s="6"/>
      <c r="H8" s="7"/>
      <c r="J8" s="7"/>
      <c r="K8" s="12"/>
      <c r="L8" s="6"/>
      <c r="M8" s="6"/>
      <c r="N8" s="6"/>
      <c r="O8" s="6"/>
      <c r="P8" s="7"/>
      <c r="R8" s="227" t="s">
        <v>142</v>
      </c>
      <c r="S8" s="228"/>
      <c r="T8" s="227" t="s">
        <v>143</v>
      </c>
      <c r="U8" s="228"/>
    </row>
    <row r="9" spans="1:21" ht="48">
      <c r="A9" s="4"/>
      <c r="B9" s="201" t="s">
        <v>4</v>
      </c>
      <c r="C9" s="202"/>
      <c r="D9" s="208" t="s">
        <v>0</v>
      </c>
      <c r="E9" s="208"/>
      <c r="F9" s="49" t="s">
        <v>43</v>
      </c>
      <c r="G9" s="19" t="s">
        <v>42</v>
      </c>
      <c r="H9" s="20" t="s">
        <v>16</v>
      </c>
      <c r="J9" s="201" t="s">
        <v>4</v>
      </c>
      <c r="K9" s="202"/>
      <c r="L9" s="208" t="s">
        <v>0</v>
      </c>
      <c r="M9" s="208"/>
      <c r="N9" s="49" t="s">
        <v>43</v>
      </c>
      <c r="O9" s="19" t="s">
        <v>42</v>
      </c>
      <c r="P9" s="20" t="s">
        <v>16</v>
      </c>
      <c r="R9" s="162" t="s">
        <v>43</v>
      </c>
      <c r="S9" s="158" t="s">
        <v>16</v>
      </c>
      <c r="T9" s="162" t="s">
        <v>43</v>
      </c>
      <c r="U9" s="162" t="s">
        <v>16</v>
      </c>
    </row>
    <row r="10" spans="1:21" ht="12.75">
      <c r="A10" s="4"/>
      <c r="B10" s="22"/>
      <c r="C10" s="23"/>
      <c r="D10" s="24" t="s">
        <v>14</v>
      </c>
      <c r="E10" s="24" t="s">
        <v>15</v>
      </c>
      <c r="F10" s="24" t="s">
        <v>5</v>
      </c>
      <c r="G10" s="24" t="s">
        <v>44</v>
      </c>
      <c r="H10" s="25" t="s">
        <v>17</v>
      </c>
      <c r="J10" s="22"/>
      <c r="K10" s="23"/>
      <c r="L10" s="24" t="s">
        <v>14</v>
      </c>
      <c r="M10" s="24" t="s">
        <v>15</v>
      </c>
      <c r="N10" s="24" t="s">
        <v>5</v>
      </c>
      <c r="O10" s="24" t="s">
        <v>44</v>
      </c>
      <c r="P10" s="25" t="s">
        <v>17</v>
      </c>
      <c r="R10" s="163" t="s">
        <v>5</v>
      </c>
      <c r="S10" s="159" t="s">
        <v>17</v>
      </c>
      <c r="T10" s="163" t="s">
        <v>5</v>
      </c>
      <c r="U10" s="163" t="s">
        <v>17</v>
      </c>
    </row>
    <row r="11" spans="1:21" ht="12.75">
      <c r="A11" s="4"/>
      <c r="B11" s="26">
        <v>1</v>
      </c>
      <c r="C11" s="27" t="s">
        <v>21</v>
      </c>
      <c r="D11" s="28">
        <v>1</v>
      </c>
      <c r="E11" s="28">
        <v>1500000</v>
      </c>
      <c r="F11" s="143">
        <f>'Preisblatt (NE) 2024'!F11</f>
        <v>0</v>
      </c>
      <c r="G11" s="144" t="str">
        <f>'Preisblatt (NE) 2024'!G11</f>
        <v> -</v>
      </c>
      <c r="H11" s="132">
        <f>'Preisblatt (NE) 2024'!H11</f>
        <v>0.2591667220329628</v>
      </c>
      <c r="J11" s="26">
        <v>1</v>
      </c>
      <c r="K11" s="27" t="s">
        <v>21</v>
      </c>
      <c r="L11" s="28">
        <v>1</v>
      </c>
      <c r="M11" s="28">
        <v>1500000</v>
      </c>
      <c r="N11" s="29">
        <v>0</v>
      </c>
      <c r="O11" s="28" t="s">
        <v>45</v>
      </c>
      <c r="P11" s="52">
        <v>0.20491241353159986</v>
      </c>
      <c r="R11" s="164">
        <f>F11-N11</f>
        <v>0</v>
      </c>
      <c r="S11" s="160">
        <f>H11-P11</f>
        <v>0.05425430850136295</v>
      </c>
      <c r="T11" s="166" t="e">
        <f>R11/N11</f>
        <v>#DIV/0!</v>
      </c>
      <c r="U11" s="167">
        <f>S11/P11</f>
        <v>0.26476828595353163</v>
      </c>
    </row>
    <row r="12" spans="1:21" ht="12.75">
      <c r="A12" s="4"/>
      <c r="B12" s="26">
        <v>2</v>
      </c>
      <c r="C12" s="27" t="s">
        <v>22</v>
      </c>
      <c r="D12" s="28">
        <v>1500001</v>
      </c>
      <c r="E12" s="28">
        <v>2000000</v>
      </c>
      <c r="F12" s="145">
        <f>'Preisblatt (NE) 2024'!F12</f>
        <v>3887.500830494442</v>
      </c>
      <c r="G12" s="144">
        <f>'Preisblatt (NE) 2024'!G12</f>
        <v>1500000</v>
      </c>
      <c r="H12" s="132">
        <f>'Preisblatt (NE) 2024'!H12</f>
        <v>0.21396936227335245</v>
      </c>
      <c r="J12" s="26">
        <v>2</v>
      </c>
      <c r="K12" s="27" t="s">
        <v>22</v>
      </c>
      <c r="L12" s="28">
        <v>1500001</v>
      </c>
      <c r="M12" s="28">
        <v>2000000</v>
      </c>
      <c r="N12" s="53">
        <v>3073.686202973998</v>
      </c>
      <c r="O12" s="28">
        <v>1500000</v>
      </c>
      <c r="P12" s="52">
        <v>0.17233677431622696</v>
      </c>
      <c r="R12" s="164">
        <f aca="true" t="shared" si="0" ref="R12:R25">F12-N12</f>
        <v>813.814627520444</v>
      </c>
      <c r="S12" s="160">
        <f aca="true" t="shared" si="1" ref="S12:S25">H12-P12</f>
        <v>0.04163258795712549</v>
      </c>
      <c r="T12" s="184">
        <f aca="true" t="shared" si="2" ref="T12:T25">R12/N12</f>
        <v>0.26476828595353147</v>
      </c>
      <c r="U12" s="184">
        <f>S12/P12</f>
        <v>0.2415769247295551</v>
      </c>
    </row>
    <row r="13" spans="1:21" ht="12.75">
      <c r="A13" s="4"/>
      <c r="B13" s="26">
        <v>3</v>
      </c>
      <c r="C13" s="27" t="s">
        <v>23</v>
      </c>
      <c r="D13" s="28">
        <v>2000001</v>
      </c>
      <c r="E13" s="28">
        <v>3000000</v>
      </c>
      <c r="F13" s="145">
        <f>'Preisblatt (NE) 2024'!F13</f>
        <v>4957.3476418612045</v>
      </c>
      <c r="G13" s="144">
        <f>'Preisblatt (NE) 2024'!G13</f>
        <v>2000000</v>
      </c>
      <c r="H13" s="132">
        <f>'Preisblatt (NE) 2024'!H13</f>
        <v>0.18799757555957208</v>
      </c>
      <c r="J13" s="26">
        <v>3</v>
      </c>
      <c r="K13" s="27" t="s">
        <v>23</v>
      </c>
      <c r="L13" s="28">
        <v>2000001</v>
      </c>
      <c r="M13" s="28">
        <v>3000000</v>
      </c>
      <c r="N13" s="53">
        <v>3935.370074555133</v>
      </c>
      <c r="O13" s="28">
        <v>2000000</v>
      </c>
      <c r="P13" s="52">
        <v>0.15269594570307568</v>
      </c>
      <c r="R13" s="164">
        <f t="shared" si="0"/>
        <v>1021.9775673060713</v>
      </c>
      <c r="S13" s="160">
        <f t="shared" si="1"/>
        <v>0.0353016298564964</v>
      </c>
      <c r="T13" s="184">
        <f t="shared" si="2"/>
        <v>0.25969033355054894</v>
      </c>
      <c r="U13" s="184">
        <f aca="true" t="shared" si="3" ref="U13:U25">S13/P13</f>
        <v>0.23118904496090587</v>
      </c>
    </row>
    <row r="14" spans="1:21" ht="12.75">
      <c r="A14" s="4"/>
      <c r="B14" s="26">
        <v>4</v>
      </c>
      <c r="C14" s="27" t="s">
        <v>24</v>
      </c>
      <c r="D14" s="28">
        <v>3000001</v>
      </c>
      <c r="E14" s="28">
        <v>4000000</v>
      </c>
      <c r="F14" s="145">
        <f>'Preisblatt (NE) 2024'!F14</f>
        <v>6837.323397456925</v>
      </c>
      <c r="G14" s="144">
        <f>'Preisblatt (NE) 2024'!G14</f>
        <v>3000000</v>
      </c>
      <c r="H14" s="132">
        <f>'Preisblatt (NE) 2024'!H14</f>
        <v>0.16141978092326945</v>
      </c>
      <c r="J14" s="26">
        <v>4</v>
      </c>
      <c r="K14" s="27" t="s">
        <v>24</v>
      </c>
      <c r="L14" s="28">
        <v>3000001</v>
      </c>
      <c r="M14" s="28">
        <v>4000000</v>
      </c>
      <c r="N14" s="53">
        <v>5462.32953158589</v>
      </c>
      <c r="O14" s="28">
        <v>3000000</v>
      </c>
      <c r="P14" s="52">
        <v>0.13189311064965592</v>
      </c>
      <c r="R14" s="164">
        <f t="shared" si="0"/>
        <v>1374.9938658710344</v>
      </c>
      <c r="S14" s="160">
        <f t="shared" si="1"/>
        <v>0.029526670273613526</v>
      </c>
      <c r="T14" s="184">
        <f t="shared" si="2"/>
        <v>0.25172297971408353</v>
      </c>
      <c r="U14" s="184">
        <f t="shared" si="3"/>
        <v>0.2238681772548713</v>
      </c>
    </row>
    <row r="15" spans="1:21" ht="12.75">
      <c r="A15" s="4"/>
      <c r="B15" s="26">
        <v>5</v>
      </c>
      <c r="C15" s="27" t="s">
        <v>25</v>
      </c>
      <c r="D15" s="28">
        <v>4000001</v>
      </c>
      <c r="E15" s="28">
        <v>6000000</v>
      </c>
      <c r="F15" s="145">
        <f>'Preisblatt (NE) 2024'!F15</f>
        <v>8451.52120668962</v>
      </c>
      <c r="G15" s="144">
        <f>'Preisblatt (NE) 2024'!G15</f>
        <v>4000000</v>
      </c>
      <c r="H15" s="132">
        <f>'Preisblatt (NE) 2024'!H15</f>
        <v>0.13521602057515825</v>
      </c>
      <c r="J15" s="26">
        <v>5</v>
      </c>
      <c r="K15" s="27" t="s">
        <v>25</v>
      </c>
      <c r="L15" s="28">
        <v>4000001</v>
      </c>
      <c r="M15" s="28">
        <v>6000000</v>
      </c>
      <c r="N15" s="53">
        <v>6781.26063808245</v>
      </c>
      <c r="O15" s="28">
        <v>4000000</v>
      </c>
      <c r="P15" s="52">
        <v>0.11041947653219261</v>
      </c>
      <c r="R15" s="164">
        <f t="shared" si="0"/>
        <v>1670.2605686071702</v>
      </c>
      <c r="S15" s="160">
        <f t="shared" si="1"/>
        <v>0.024796544042965635</v>
      </c>
      <c r="T15" s="184">
        <f t="shared" si="2"/>
        <v>0.24630531957837754</v>
      </c>
      <c r="U15" s="184">
        <f t="shared" si="3"/>
        <v>0.22456675961270514</v>
      </c>
    </row>
    <row r="16" spans="1:21" ht="12.75">
      <c r="A16" s="4"/>
      <c r="B16" s="26">
        <v>6</v>
      </c>
      <c r="C16" s="27" t="s">
        <v>26</v>
      </c>
      <c r="D16" s="28">
        <v>6000001</v>
      </c>
      <c r="E16" s="28">
        <v>7000000</v>
      </c>
      <c r="F16" s="145">
        <f>'Preisblatt (NE) 2024'!F16</f>
        <v>11155.841618192786</v>
      </c>
      <c r="G16" s="144">
        <f>'Preisblatt (NE) 2024'!G16</f>
        <v>6000000</v>
      </c>
      <c r="H16" s="132">
        <f>'Preisblatt (NE) 2024'!H16</f>
        <v>0.11788225123683713</v>
      </c>
      <c r="J16" s="26">
        <v>6</v>
      </c>
      <c r="K16" s="27" t="s">
        <v>26</v>
      </c>
      <c r="L16" s="28">
        <v>6000001</v>
      </c>
      <c r="M16" s="28">
        <v>7000000</v>
      </c>
      <c r="N16" s="53">
        <v>8989.650168726303</v>
      </c>
      <c r="O16" s="28">
        <v>6000000</v>
      </c>
      <c r="P16" s="52">
        <v>0.09563593571115296</v>
      </c>
      <c r="R16" s="164">
        <f t="shared" si="0"/>
        <v>2166.1914494664834</v>
      </c>
      <c r="S16" s="160">
        <f t="shared" si="1"/>
        <v>0.022246315525684165</v>
      </c>
      <c r="T16" s="184">
        <f t="shared" si="2"/>
        <v>0.24096504411287897</v>
      </c>
      <c r="U16" s="184">
        <f t="shared" si="3"/>
        <v>0.23261460621741817</v>
      </c>
    </row>
    <row r="17" spans="1:21" ht="12.75">
      <c r="A17" s="4"/>
      <c r="B17" s="26">
        <v>7</v>
      </c>
      <c r="C17" s="27" t="s">
        <v>27</v>
      </c>
      <c r="D17" s="28">
        <v>7000001</v>
      </c>
      <c r="E17" s="28">
        <v>8000000</v>
      </c>
      <c r="F17" s="145">
        <f>'Preisblatt (NE) 2024'!F17</f>
        <v>12334.664130561157</v>
      </c>
      <c r="G17" s="144">
        <f>'Preisblatt (NE) 2024'!G17</f>
        <v>7000000</v>
      </c>
      <c r="H17" s="132">
        <f>'Preisblatt (NE) 2024'!H17</f>
        <v>0.11013894941560855</v>
      </c>
      <c r="J17" s="26">
        <v>7</v>
      </c>
      <c r="K17" s="27" t="s">
        <v>27</v>
      </c>
      <c r="L17" s="28">
        <v>7000001</v>
      </c>
      <c r="M17" s="28">
        <v>8000000</v>
      </c>
      <c r="N17" s="53">
        <v>9946.009525837831</v>
      </c>
      <c r="O17" s="28">
        <v>7000000</v>
      </c>
      <c r="P17" s="52">
        <v>0.0887951508727991</v>
      </c>
      <c r="R17" s="164">
        <f t="shared" si="0"/>
        <v>2388.654604723326</v>
      </c>
      <c r="S17" s="160">
        <f t="shared" si="1"/>
        <v>0.021343798542809447</v>
      </c>
      <c r="T17" s="184">
        <f t="shared" si="2"/>
        <v>0.24016210707601454</v>
      </c>
      <c r="U17" s="184">
        <f t="shared" si="3"/>
        <v>0.2403712177186892</v>
      </c>
    </row>
    <row r="18" spans="1:21" ht="12.75">
      <c r="A18" s="4"/>
      <c r="B18" s="26">
        <v>8</v>
      </c>
      <c r="C18" s="27" t="s">
        <v>28</v>
      </c>
      <c r="D18" s="28">
        <v>8000001</v>
      </c>
      <c r="E18" s="28">
        <v>10000000</v>
      </c>
      <c r="F18" s="145">
        <f>'Preisblatt (NE) 2024'!F18</f>
        <v>13436.053624717242</v>
      </c>
      <c r="G18" s="144">
        <f>'Preisblatt (NE) 2024'!G18</f>
        <v>8000000</v>
      </c>
      <c r="H18" s="132">
        <f>'Preisblatt (NE) 2024'!H18</f>
        <v>0.1019910381736036</v>
      </c>
      <c r="J18" s="26">
        <v>8</v>
      </c>
      <c r="K18" s="27" t="s">
        <v>28</v>
      </c>
      <c r="L18" s="28">
        <v>8000001</v>
      </c>
      <c r="M18" s="28">
        <v>10000000</v>
      </c>
      <c r="N18" s="53">
        <v>10833.961034565822</v>
      </c>
      <c r="O18" s="28">
        <v>8000000</v>
      </c>
      <c r="P18" s="52">
        <v>0.0814021792497884</v>
      </c>
      <c r="R18" s="164">
        <f t="shared" si="0"/>
        <v>2602.09259015142</v>
      </c>
      <c r="S18" s="160">
        <f t="shared" si="1"/>
        <v>0.020588858923815193</v>
      </c>
      <c r="T18" s="184">
        <f t="shared" si="2"/>
        <v>0.2401792457854913</v>
      </c>
      <c r="U18" s="184">
        <f t="shared" si="3"/>
        <v>0.2529276134074594</v>
      </c>
    </row>
    <row r="19" spans="1:21" ht="12.75">
      <c r="A19" s="4"/>
      <c r="B19" s="26">
        <v>9</v>
      </c>
      <c r="C19" s="27" t="s">
        <v>29</v>
      </c>
      <c r="D19" s="28">
        <v>10000001</v>
      </c>
      <c r="E19" s="28">
        <v>15000000</v>
      </c>
      <c r="F19" s="145">
        <f>'Preisblatt (NE) 2024'!F19</f>
        <v>15475.874388189313</v>
      </c>
      <c r="G19" s="144">
        <f>'Preisblatt (NE) 2024'!G19</f>
        <v>10000000</v>
      </c>
      <c r="H19" s="132">
        <f>'Preisblatt (NE) 2024'!H19</f>
        <v>0.09164785438436843</v>
      </c>
      <c r="J19" s="26">
        <v>9</v>
      </c>
      <c r="K19" s="27" t="s">
        <v>29</v>
      </c>
      <c r="L19" s="28">
        <v>10000001</v>
      </c>
      <c r="M19" s="28">
        <v>15000000</v>
      </c>
      <c r="N19" s="53">
        <v>12462.00461956159</v>
      </c>
      <c r="O19" s="28">
        <v>10000000</v>
      </c>
      <c r="P19" s="52">
        <v>0.07163836051172041</v>
      </c>
      <c r="R19" s="164">
        <f t="shared" si="0"/>
        <v>3013.869768627723</v>
      </c>
      <c r="S19" s="160">
        <f t="shared" si="1"/>
        <v>0.020009493872648013</v>
      </c>
      <c r="T19" s="184">
        <f t="shared" si="2"/>
        <v>0.2418447000009016</v>
      </c>
      <c r="U19" s="184">
        <f t="shared" si="3"/>
        <v>0.2793125600546701</v>
      </c>
    </row>
    <row r="20" spans="1:21" ht="12.75">
      <c r="A20" s="4"/>
      <c r="B20" s="26">
        <v>10</v>
      </c>
      <c r="C20" s="27" t="s">
        <v>30</v>
      </c>
      <c r="D20" s="28">
        <v>15000001</v>
      </c>
      <c r="E20" s="28">
        <v>20000000</v>
      </c>
      <c r="F20" s="145">
        <f>'Preisblatt (NE) 2024'!F20</f>
        <v>20058.267107407733</v>
      </c>
      <c r="G20" s="144">
        <f>'Preisblatt (NE) 2024'!G20</f>
        <v>15000000</v>
      </c>
      <c r="H20" s="132">
        <f>'Preisblatt (NE) 2024'!H20</f>
        <v>0.08520607903104527</v>
      </c>
      <c r="J20" s="26">
        <v>10</v>
      </c>
      <c r="K20" s="27" t="s">
        <v>30</v>
      </c>
      <c r="L20" s="28">
        <v>15000001</v>
      </c>
      <c r="M20" s="28">
        <v>20000000</v>
      </c>
      <c r="N20" s="53">
        <v>16043.922645147612</v>
      </c>
      <c r="O20" s="28">
        <v>15000000</v>
      </c>
      <c r="P20" s="52">
        <v>0.06523482295825635</v>
      </c>
      <c r="R20" s="164">
        <f t="shared" si="0"/>
        <v>4014.344462260122</v>
      </c>
      <c r="S20" s="160">
        <f t="shared" si="1"/>
        <v>0.01997125607278892</v>
      </c>
      <c r="T20" s="184">
        <f t="shared" si="2"/>
        <v>0.2502096620039636</v>
      </c>
      <c r="U20" s="184">
        <f t="shared" si="3"/>
        <v>0.30614409861384145</v>
      </c>
    </row>
    <row r="21" spans="1:21" ht="12.75">
      <c r="A21" s="4"/>
      <c r="B21" s="26">
        <v>11</v>
      </c>
      <c r="C21" s="27" t="s">
        <v>31</v>
      </c>
      <c r="D21" s="28">
        <v>20000001</v>
      </c>
      <c r="E21" s="28">
        <v>25000000</v>
      </c>
      <c r="F21" s="145">
        <f>'Preisblatt (NE) 2024'!F21</f>
        <v>24318.57105896</v>
      </c>
      <c r="G21" s="144">
        <f>'Preisblatt (NE) 2024'!G21</f>
        <v>20000000</v>
      </c>
      <c r="H21" s="132">
        <f>'Preisblatt (NE) 2024'!H21</f>
        <v>0.08275714133404978</v>
      </c>
      <c r="J21" s="26">
        <v>11</v>
      </c>
      <c r="K21" s="27" t="s">
        <v>31</v>
      </c>
      <c r="L21" s="28">
        <v>20000001</v>
      </c>
      <c r="M21" s="28">
        <v>25000000</v>
      </c>
      <c r="N21" s="53">
        <v>19305.66379306043</v>
      </c>
      <c r="O21" s="28">
        <v>20000000</v>
      </c>
      <c r="P21" s="52">
        <v>0.0626360523415444</v>
      </c>
      <c r="R21" s="164">
        <f t="shared" si="0"/>
        <v>5012.907265899568</v>
      </c>
      <c r="S21" s="160">
        <f t="shared" si="1"/>
        <v>0.02012108899250538</v>
      </c>
      <c r="T21" s="184">
        <f t="shared" si="2"/>
        <v>0.2596599277617948</v>
      </c>
      <c r="U21" s="184">
        <f t="shared" si="3"/>
        <v>0.32123814066040257</v>
      </c>
    </row>
    <row r="22" spans="1:21" ht="12.75">
      <c r="A22" s="4"/>
      <c r="B22" s="26">
        <v>12</v>
      </c>
      <c r="C22" s="27" t="s">
        <v>32</v>
      </c>
      <c r="D22" s="28">
        <v>25000001</v>
      </c>
      <c r="E22" s="28">
        <v>30000000</v>
      </c>
      <c r="F22" s="145">
        <f>'Preisblatt (NE) 2024'!F22</f>
        <v>28456.42812566249</v>
      </c>
      <c r="G22" s="144">
        <f>'Preisblatt (NE) 2024'!G22</f>
        <v>25000000</v>
      </c>
      <c r="H22" s="132">
        <f>'Preisblatt (NE) 2024'!H22</f>
        <v>0.08173552010960793</v>
      </c>
      <c r="J22" s="26">
        <v>12</v>
      </c>
      <c r="K22" s="27" t="s">
        <v>32</v>
      </c>
      <c r="L22" s="28">
        <v>25000001</v>
      </c>
      <c r="M22" s="28">
        <v>30000000</v>
      </c>
      <c r="N22" s="53">
        <v>22437.46641013765</v>
      </c>
      <c r="O22" s="28">
        <v>25000000</v>
      </c>
      <c r="P22" s="52">
        <v>0.061471098721484284</v>
      </c>
      <c r="R22" s="164">
        <f t="shared" si="0"/>
        <v>6018.961715524838</v>
      </c>
      <c r="S22" s="160">
        <f t="shared" si="1"/>
        <v>0.020264421388123642</v>
      </c>
      <c r="T22" s="184">
        <f t="shared" si="2"/>
        <v>0.2682549627263336</v>
      </c>
      <c r="U22" s="184">
        <f t="shared" si="3"/>
        <v>0.32965770597233823</v>
      </c>
    </row>
    <row r="23" spans="1:21" ht="12.75">
      <c r="A23" s="4"/>
      <c r="B23" s="26">
        <v>13</v>
      </c>
      <c r="C23" s="27" t="s">
        <v>33</v>
      </c>
      <c r="D23" s="28">
        <v>30000001</v>
      </c>
      <c r="E23" s="28">
        <v>35000000</v>
      </c>
      <c r="F23" s="145">
        <f>'Preisblatt (NE) 2024'!F23</f>
        <v>32543.204131142884</v>
      </c>
      <c r="G23" s="144">
        <f>'Preisblatt (NE) 2024'!G23</f>
        <v>30000000</v>
      </c>
      <c r="H23" s="132">
        <f>'Preisblatt (NE) 2024'!H23</f>
        <v>0.08130244041386181</v>
      </c>
      <c r="J23" s="26">
        <v>13</v>
      </c>
      <c r="K23" s="27" t="s">
        <v>33</v>
      </c>
      <c r="L23" s="28">
        <v>30000001</v>
      </c>
      <c r="M23" s="28">
        <v>35000000</v>
      </c>
      <c r="N23" s="53">
        <v>25511.021346211866</v>
      </c>
      <c r="O23" s="28">
        <v>30000000</v>
      </c>
      <c r="P23" s="52">
        <v>0.06092446171481311</v>
      </c>
      <c r="R23" s="164">
        <f t="shared" si="0"/>
        <v>7032.1827849310175</v>
      </c>
      <c r="S23" s="160">
        <f t="shared" si="1"/>
        <v>0.0203779786990487</v>
      </c>
      <c r="T23" s="184">
        <f t="shared" si="2"/>
        <v>0.2756527341456373</v>
      </c>
      <c r="U23" s="184">
        <f t="shared" si="3"/>
        <v>0.33447942132731256</v>
      </c>
    </row>
    <row r="24" spans="1:21" ht="12.75">
      <c r="A24" s="4"/>
      <c r="B24" s="26">
        <v>14</v>
      </c>
      <c r="C24" s="27" t="s">
        <v>34</v>
      </c>
      <c r="D24" s="28">
        <v>35000001</v>
      </c>
      <c r="E24" s="28">
        <v>100000000</v>
      </c>
      <c r="F24" s="145">
        <f>'Preisblatt (NE) 2024'!F24</f>
        <v>36608.32615183597</v>
      </c>
      <c r="G24" s="144">
        <f>'Preisblatt (NE) 2024'!G24</f>
        <v>35000000</v>
      </c>
      <c r="H24" s="132">
        <f>'Preisblatt (NE) 2024'!H24</f>
        <v>0.08139267108428937</v>
      </c>
      <c r="J24" s="26">
        <v>14</v>
      </c>
      <c r="K24" s="27" t="s">
        <v>34</v>
      </c>
      <c r="L24" s="28">
        <v>35000001</v>
      </c>
      <c r="M24" s="28">
        <v>100000000</v>
      </c>
      <c r="N24" s="53">
        <v>28557.244431952524</v>
      </c>
      <c r="O24" s="28">
        <v>35000000</v>
      </c>
      <c r="P24" s="52">
        <v>0.060709784310611054</v>
      </c>
      <c r="R24" s="164">
        <f t="shared" si="0"/>
        <v>8051.081719883448</v>
      </c>
      <c r="S24" s="160">
        <f t="shared" si="1"/>
        <v>0.020682886773678313</v>
      </c>
      <c r="T24" s="184">
        <f t="shared" si="2"/>
        <v>0.28192782182006126</v>
      </c>
      <c r="U24" s="184">
        <f t="shared" si="3"/>
        <v>0.34068457018160236</v>
      </c>
    </row>
    <row r="25" spans="1:21" ht="13.5" thickBot="1">
      <c r="A25" s="4"/>
      <c r="B25" s="30">
        <v>15</v>
      </c>
      <c r="C25" s="31" t="s">
        <v>35</v>
      </c>
      <c r="D25" s="32">
        <v>100000001</v>
      </c>
      <c r="E25" s="32">
        <v>1000000000</v>
      </c>
      <c r="F25" s="146">
        <f>'Preisblatt (NE) 2024'!F25</f>
        <v>89513.56235662405</v>
      </c>
      <c r="G25" s="147">
        <f>'Preisblatt (NE) 2024'!G25</f>
        <v>100000000</v>
      </c>
      <c r="H25" s="133">
        <f>'Preisblatt (NE) 2024'!H25</f>
        <v>0.08243045135392779</v>
      </c>
      <c r="J25" s="30">
        <v>15</v>
      </c>
      <c r="K25" s="31" t="s">
        <v>35</v>
      </c>
      <c r="L25" s="32">
        <v>100000001</v>
      </c>
      <c r="M25" s="32">
        <v>1000000000</v>
      </c>
      <c r="N25" s="83">
        <v>68018.6042338497</v>
      </c>
      <c r="O25" s="32">
        <v>100000000</v>
      </c>
      <c r="P25" s="54">
        <v>0.06169249619642615</v>
      </c>
      <c r="R25" s="165">
        <f t="shared" si="0"/>
        <v>21494.958122774347</v>
      </c>
      <c r="S25" s="161">
        <f t="shared" si="1"/>
        <v>0.02073795515750164</v>
      </c>
      <c r="T25" s="185">
        <f t="shared" si="2"/>
        <v>0.31601586602503823</v>
      </c>
      <c r="U25" s="185">
        <f t="shared" si="3"/>
        <v>0.3361503657020607</v>
      </c>
    </row>
    <row r="26" spans="1:21" ht="13.5" thickBot="1">
      <c r="A26" s="4"/>
      <c r="B26" s="4"/>
      <c r="C26" s="4"/>
      <c r="D26" s="4"/>
      <c r="E26" s="4"/>
      <c r="F26" s="4"/>
      <c r="G26" s="4"/>
      <c r="H26" s="4"/>
      <c r="J26" s="4"/>
      <c r="K26" s="4"/>
      <c r="L26" s="4"/>
      <c r="M26" s="4"/>
      <c r="N26" s="4"/>
      <c r="O26" s="4"/>
      <c r="P26" s="4"/>
      <c r="R26" s="227" t="s">
        <v>142</v>
      </c>
      <c r="S26" s="228"/>
      <c r="T26" s="227" t="s">
        <v>143</v>
      </c>
      <c r="U26" s="228"/>
    </row>
    <row r="27" spans="1:21" ht="48">
      <c r="A27" s="4"/>
      <c r="B27" s="201" t="s">
        <v>4</v>
      </c>
      <c r="C27" s="202"/>
      <c r="D27" s="203" t="s">
        <v>1</v>
      </c>
      <c r="E27" s="203"/>
      <c r="F27" s="49" t="s">
        <v>43</v>
      </c>
      <c r="G27" s="19" t="s">
        <v>46</v>
      </c>
      <c r="H27" s="20" t="s">
        <v>16</v>
      </c>
      <c r="J27" s="201" t="s">
        <v>4</v>
      </c>
      <c r="K27" s="202"/>
      <c r="L27" s="203" t="s">
        <v>1</v>
      </c>
      <c r="M27" s="203"/>
      <c r="N27" s="49" t="s">
        <v>43</v>
      </c>
      <c r="O27" s="19" t="s">
        <v>46</v>
      </c>
      <c r="P27" s="20" t="s">
        <v>16</v>
      </c>
      <c r="R27" s="162" t="s">
        <v>43</v>
      </c>
      <c r="S27" s="162" t="s">
        <v>16</v>
      </c>
      <c r="T27" s="162" t="s">
        <v>43</v>
      </c>
      <c r="U27" s="162" t="s">
        <v>16</v>
      </c>
    </row>
    <row r="28" spans="1:21" ht="12.75">
      <c r="A28" s="4"/>
      <c r="B28" s="22"/>
      <c r="C28" s="23"/>
      <c r="D28" s="24" t="s">
        <v>18</v>
      </c>
      <c r="E28" s="24" t="s">
        <v>19</v>
      </c>
      <c r="F28" s="24" t="s">
        <v>5</v>
      </c>
      <c r="G28" s="24" t="s">
        <v>47</v>
      </c>
      <c r="H28" s="25" t="s">
        <v>20</v>
      </c>
      <c r="J28" s="22"/>
      <c r="K28" s="23"/>
      <c r="L28" s="24" t="s">
        <v>18</v>
      </c>
      <c r="M28" s="24" t="s">
        <v>19</v>
      </c>
      <c r="N28" s="24" t="s">
        <v>5</v>
      </c>
      <c r="O28" s="24" t="s">
        <v>47</v>
      </c>
      <c r="P28" s="25" t="s">
        <v>20</v>
      </c>
      <c r="R28" s="163" t="s">
        <v>5</v>
      </c>
      <c r="S28" s="163" t="s">
        <v>20</v>
      </c>
      <c r="T28" s="163" t="s">
        <v>5</v>
      </c>
      <c r="U28" s="163" t="s">
        <v>20</v>
      </c>
    </row>
    <row r="29" spans="1:21" ht="12.75">
      <c r="A29" s="4"/>
      <c r="B29" s="26">
        <v>1</v>
      </c>
      <c r="C29" s="27" t="s">
        <v>21</v>
      </c>
      <c r="D29" s="28">
        <v>1</v>
      </c>
      <c r="E29" s="28">
        <v>789.4736842105264</v>
      </c>
      <c r="F29" s="143">
        <f>'Preisblatt (NE) 2024'!F29</f>
        <v>0</v>
      </c>
      <c r="G29" s="148" t="str">
        <f>'Preisblatt (NE) 2024'!G29</f>
        <v> -</v>
      </c>
      <c r="H29" s="149">
        <f>'Preisblatt (NE) 2024'!H29</f>
        <v>18.819323108447477</v>
      </c>
      <c r="J29" s="26">
        <v>1</v>
      </c>
      <c r="K29" s="27" t="s">
        <v>21</v>
      </c>
      <c r="L29" s="28">
        <v>1</v>
      </c>
      <c r="M29" s="28">
        <v>789</v>
      </c>
      <c r="N29" s="29">
        <v>0</v>
      </c>
      <c r="O29" s="33" t="s">
        <v>45</v>
      </c>
      <c r="P29" s="55">
        <v>12.8864543162307</v>
      </c>
      <c r="R29" s="164">
        <f>F29-N29</f>
        <v>0</v>
      </c>
      <c r="S29" s="169">
        <f>H29-P29</f>
        <v>5.932868792216777</v>
      </c>
      <c r="T29" s="166" t="e">
        <f>R29/N29</f>
        <v>#DIV/0!</v>
      </c>
      <c r="U29" s="167">
        <f>S29/P29</f>
        <v>0.46039574941450195</v>
      </c>
    </row>
    <row r="30" spans="1:21" ht="12.75">
      <c r="A30" s="34"/>
      <c r="B30" s="26">
        <v>2</v>
      </c>
      <c r="C30" s="27" t="s">
        <v>22</v>
      </c>
      <c r="D30" s="28">
        <v>790</v>
      </c>
      <c r="E30" s="28">
        <v>10000</v>
      </c>
      <c r="F30" s="145">
        <f>'Preisblatt (NE) 2024'!F30</f>
        <v>14857.360348774326</v>
      </c>
      <c r="G30" s="144">
        <f>'Preisblatt (NE) 2024'!G30</f>
        <v>789.4736842105264</v>
      </c>
      <c r="H30" s="149">
        <f>'Preisblatt (NE) 2024'!H30</f>
        <v>10.735131809039625</v>
      </c>
      <c r="J30" s="26">
        <v>2</v>
      </c>
      <c r="K30" s="27" t="s">
        <v>22</v>
      </c>
      <c r="L30" s="28">
        <v>790</v>
      </c>
      <c r="M30" s="28">
        <v>10000</v>
      </c>
      <c r="N30" s="53">
        <v>10173.51656544529</v>
      </c>
      <c r="O30" s="28">
        <v>789</v>
      </c>
      <c r="P30" s="55">
        <v>6.852850660013303</v>
      </c>
      <c r="R30" s="164">
        <f aca="true" t="shared" si="4" ref="R30:R43">F30-N30</f>
        <v>4683.843783329035</v>
      </c>
      <c r="S30" s="169">
        <f aca="true" t="shared" si="5" ref="S30:S43">H30-P30</f>
        <v>3.8822811490263227</v>
      </c>
      <c r="T30" s="167">
        <f aca="true" t="shared" si="6" ref="T30:T43">R30/N30</f>
        <v>0.46039574941450206</v>
      </c>
      <c r="U30" s="167">
        <f>S30/P30</f>
        <v>0.5665206118790259</v>
      </c>
    </row>
    <row r="31" spans="1:21" ht="12.75">
      <c r="A31" s="34"/>
      <c r="B31" s="26">
        <v>3</v>
      </c>
      <c r="C31" s="27" t="s">
        <v>23</v>
      </c>
      <c r="D31" s="28">
        <v>10001</v>
      </c>
      <c r="E31" s="28">
        <v>15000</v>
      </c>
      <c r="F31" s="145">
        <f>'Preisblatt (NE) 2024'!F31</f>
        <v>113733.57437940245</v>
      </c>
      <c r="G31" s="144">
        <f>'Preisblatt (NE) 2024'!G31</f>
        <v>10000</v>
      </c>
      <c r="H31" s="149">
        <f>'Preisblatt (NE) 2024'!H31</f>
        <v>9.863501218338648</v>
      </c>
      <c r="J31" s="26">
        <v>3</v>
      </c>
      <c r="K31" s="27" t="s">
        <v>23</v>
      </c>
      <c r="L31" s="28">
        <v>10001</v>
      </c>
      <c r="M31" s="28">
        <v>15000</v>
      </c>
      <c r="N31" s="53">
        <v>73291.87790767307</v>
      </c>
      <c r="O31" s="28">
        <v>10000</v>
      </c>
      <c r="P31" s="55">
        <v>5.907922373238124</v>
      </c>
      <c r="R31" s="164">
        <f t="shared" si="4"/>
        <v>40441.696471729374</v>
      </c>
      <c r="S31" s="169">
        <f t="shared" si="5"/>
        <v>3.955578845100524</v>
      </c>
      <c r="T31" s="167">
        <f t="shared" si="6"/>
        <v>0.5517896065192164</v>
      </c>
      <c r="U31" s="167">
        <f aca="true" t="shared" si="7" ref="U31:U43">S31/P31</f>
        <v>0.6695380533465738</v>
      </c>
    </row>
    <row r="32" spans="1:21" ht="12.75">
      <c r="A32" s="34"/>
      <c r="B32" s="26">
        <v>4</v>
      </c>
      <c r="C32" s="27" t="s">
        <v>24</v>
      </c>
      <c r="D32" s="28">
        <v>15001</v>
      </c>
      <c r="E32" s="28">
        <v>20000</v>
      </c>
      <c r="F32" s="145">
        <f>'Preisblatt (NE) 2024'!F32</f>
        <v>163051.0804710957</v>
      </c>
      <c r="G32" s="144">
        <f>'Preisblatt (NE) 2024'!G32</f>
        <v>15000</v>
      </c>
      <c r="H32" s="149">
        <f>'Preisblatt (NE) 2024'!H32</f>
        <v>9.865589830685442</v>
      </c>
      <c r="J32" s="26">
        <v>4</v>
      </c>
      <c r="K32" s="27" t="s">
        <v>24</v>
      </c>
      <c r="L32" s="28">
        <v>15001</v>
      </c>
      <c r="M32" s="28">
        <v>20000</v>
      </c>
      <c r="N32" s="53">
        <v>102831.4897738637</v>
      </c>
      <c r="O32" s="28">
        <v>15000</v>
      </c>
      <c r="P32" s="55">
        <v>5.886250612871937</v>
      </c>
      <c r="R32" s="164">
        <f t="shared" si="4"/>
        <v>60219.59069723199</v>
      </c>
      <c r="S32" s="169">
        <f t="shared" si="5"/>
        <v>3.9793392178135054</v>
      </c>
      <c r="T32" s="167">
        <f t="shared" si="6"/>
        <v>0.5856142980098864</v>
      </c>
      <c r="U32" s="167">
        <f t="shared" si="7"/>
        <v>0.6760397202782302</v>
      </c>
    </row>
    <row r="33" spans="1:21" ht="12.75">
      <c r="A33" s="34"/>
      <c r="B33" s="26">
        <v>5</v>
      </c>
      <c r="C33" s="27" t="s">
        <v>25</v>
      </c>
      <c r="D33" s="28">
        <v>20001</v>
      </c>
      <c r="E33" s="28">
        <v>25000</v>
      </c>
      <c r="F33" s="145">
        <f>'Preisblatt (NE) 2024'!F33</f>
        <v>212379.0296245229</v>
      </c>
      <c r="G33" s="144">
        <f>'Preisblatt (NE) 2024'!G33</f>
        <v>20000</v>
      </c>
      <c r="H33" s="149">
        <f>'Preisblatt (NE) 2024'!H33</f>
        <v>9.877816714344307</v>
      </c>
      <c r="J33" s="26">
        <v>5</v>
      </c>
      <c r="K33" s="27" t="s">
        <v>25</v>
      </c>
      <c r="L33" s="28">
        <v>20001</v>
      </c>
      <c r="M33" s="28">
        <v>25000</v>
      </c>
      <c r="N33" s="53">
        <v>132262.74283822338</v>
      </c>
      <c r="O33" s="28">
        <v>20000</v>
      </c>
      <c r="P33" s="55">
        <v>5.8885380360206065</v>
      </c>
      <c r="R33" s="164">
        <f t="shared" si="4"/>
        <v>80116.28678629952</v>
      </c>
      <c r="S33" s="169">
        <f t="shared" si="5"/>
        <v>3.989278678323701</v>
      </c>
      <c r="T33" s="167">
        <f t="shared" si="6"/>
        <v>0.6057358638350138</v>
      </c>
      <c r="U33" s="167">
        <f t="shared" si="7"/>
        <v>0.6774650437716457</v>
      </c>
    </row>
    <row r="34" spans="1:21" ht="12.75">
      <c r="A34" s="34"/>
      <c r="B34" s="26">
        <v>6</v>
      </c>
      <c r="C34" s="27" t="s">
        <v>26</v>
      </c>
      <c r="D34" s="28">
        <v>25001</v>
      </c>
      <c r="E34" s="28">
        <v>35000</v>
      </c>
      <c r="F34" s="145">
        <f>'Preisblatt (NE) 2024'!F34</f>
        <v>261768.11319624443</v>
      </c>
      <c r="G34" s="144">
        <f>'Preisblatt (NE) 2024'!G34</f>
        <v>25000</v>
      </c>
      <c r="H34" s="149">
        <f>'Preisblatt (NE) 2024'!H34</f>
        <v>9.893967352995174</v>
      </c>
      <c r="J34" s="26">
        <v>6</v>
      </c>
      <c r="K34" s="27" t="s">
        <v>26</v>
      </c>
      <c r="L34" s="28">
        <v>25001</v>
      </c>
      <c r="M34" s="28">
        <v>35000</v>
      </c>
      <c r="N34" s="53">
        <v>161705.4330183264</v>
      </c>
      <c r="O34" s="28">
        <v>25000</v>
      </c>
      <c r="P34" s="55">
        <v>5.898418065428431</v>
      </c>
      <c r="R34" s="164">
        <f t="shared" si="4"/>
        <v>100062.68017791802</v>
      </c>
      <c r="S34" s="169">
        <f t="shared" si="5"/>
        <v>3.9955492875667433</v>
      </c>
      <c r="T34" s="167">
        <f t="shared" si="6"/>
        <v>0.6187960312166982</v>
      </c>
      <c r="U34" s="167">
        <f t="shared" si="7"/>
        <v>0.6773933694163347</v>
      </c>
    </row>
    <row r="35" spans="1:21" ht="12.75">
      <c r="A35" s="34"/>
      <c r="B35" s="26">
        <v>7</v>
      </c>
      <c r="C35" s="27" t="s">
        <v>27</v>
      </c>
      <c r="D35" s="28">
        <v>35001</v>
      </c>
      <c r="E35" s="28">
        <v>50000</v>
      </c>
      <c r="F35" s="145">
        <f>'Preisblatt (NE) 2024'!F35</f>
        <v>360707.7867261962</v>
      </c>
      <c r="G35" s="144">
        <f>'Preisblatt (NE) 2024'!G35</f>
        <v>35000</v>
      </c>
      <c r="H35" s="149">
        <f>'Preisblatt (NE) 2024'!H35</f>
        <v>9.912002477535415</v>
      </c>
      <c r="J35" s="26">
        <v>7</v>
      </c>
      <c r="K35" s="27" t="s">
        <v>27</v>
      </c>
      <c r="L35" s="28">
        <v>35001</v>
      </c>
      <c r="M35" s="28">
        <v>50000</v>
      </c>
      <c r="N35" s="53">
        <v>220689.61367261072</v>
      </c>
      <c r="O35" s="28">
        <v>35000</v>
      </c>
      <c r="P35" s="55">
        <v>5.912533408188498</v>
      </c>
      <c r="R35" s="164">
        <f t="shared" si="4"/>
        <v>140018.17305358546</v>
      </c>
      <c r="S35" s="169">
        <f t="shared" si="5"/>
        <v>3.999469069346917</v>
      </c>
      <c r="T35" s="167">
        <f t="shared" si="6"/>
        <v>0.6344574659562368</v>
      </c>
      <c r="U35" s="167">
        <f t="shared" si="7"/>
        <v>0.6764391493852527</v>
      </c>
    </row>
    <row r="36" spans="1:21" ht="12.75">
      <c r="A36" s="34"/>
      <c r="B36" s="26">
        <v>8</v>
      </c>
      <c r="C36" s="27" t="s">
        <v>28</v>
      </c>
      <c r="D36" s="28">
        <v>50001</v>
      </c>
      <c r="E36" s="28">
        <v>60000</v>
      </c>
      <c r="F36" s="145">
        <f>'Preisblatt (NE) 2024'!F36</f>
        <v>509387.8238892274</v>
      </c>
      <c r="G36" s="144">
        <f>'Preisblatt (NE) 2024'!G36</f>
        <v>50000</v>
      </c>
      <c r="H36" s="149">
        <f>'Preisblatt (NE) 2024'!H36</f>
        <v>9.923294208237685</v>
      </c>
      <c r="J36" s="26">
        <v>8</v>
      </c>
      <c r="K36" s="27" t="s">
        <v>28</v>
      </c>
      <c r="L36" s="28">
        <v>50001</v>
      </c>
      <c r="M36" s="28">
        <v>60000</v>
      </c>
      <c r="N36" s="53">
        <v>309377.6147954382</v>
      </c>
      <c r="O36" s="28">
        <v>50000</v>
      </c>
      <c r="P36" s="55">
        <v>5.922354171155009</v>
      </c>
      <c r="R36" s="164">
        <f t="shared" si="4"/>
        <v>200010.20909378922</v>
      </c>
      <c r="S36" s="169">
        <f t="shared" si="5"/>
        <v>4.000940037082676</v>
      </c>
      <c r="T36" s="167">
        <f t="shared" si="6"/>
        <v>0.6464921814916598</v>
      </c>
      <c r="U36" s="167">
        <f t="shared" si="7"/>
        <v>0.6755658174867971</v>
      </c>
    </row>
    <row r="37" spans="1:21" ht="12.75">
      <c r="A37" s="34"/>
      <c r="B37" s="26">
        <v>9</v>
      </c>
      <c r="C37" s="27" t="s">
        <v>29</v>
      </c>
      <c r="D37" s="28">
        <v>60001</v>
      </c>
      <c r="E37" s="28">
        <v>80000</v>
      </c>
      <c r="F37" s="145">
        <f>'Preisblatt (NE) 2024'!F37</f>
        <v>608620.7659716043</v>
      </c>
      <c r="G37" s="144">
        <f>'Preisblatt (NE) 2024'!G37</f>
        <v>60000</v>
      </c>
      <c r="H37" s="149">
        <f>'Preisblatt (NE) 2024'!H37</f>
        <v>9.931488428226178</v>
      </c>
      <c r="J37" s="26">
        <v>9</v>
      </c>
      <c r="K37" s="27" t="s">
        <v>29</v>
      </c>
      <c r="L37" s="28">
        <v>60001</v>
      </c>
      <c r="M37" s="28">
        <v>80000</v>
      </c>
      <c r="N37" s="53">
        <v>368601.1565069883</v>
      </c>
      <c r="O37" s="28">
        <v>60000</v>
      </c>
      <c r="P37" s="55">
        <v>5.929874155574842</v>
      </c>
      <c r="R37" s="164">
        <f t="shared" si="4"/>
        <v>240019.609464616</v>
      </c>
      <c r="S37" s="169">
        <f t="shared" si="5"/>
        <v>4.001614272651336</v>
      </c>
      <c r="T37" s="167">
        <f t="shared" si="6"/>
        <v>0.6511634736557466</v>
      </c>
      <c r="U37" s="167">
        <f t="shared" si="7"/>
        <v>0.6748227985393764</v>
      </c>
    </row>
    <row r="38" spans="1:21" ht="12.75">
      <c r="A38" s="34"/>
      <c r="B38" s="26">
        <v>10</v>
      </c>
      <c r="C38" s="27" t="s">
        <v>30</v>
      </c>
      <c r="D38" s="28">
        <v>80001</v>
      </c>
      <c r="E38" s="28">
        <v>100000</v>
      </c>
      <c r="F38" s="145">
        <f>'Preisblatt (NE) 2024'!F38</f>
        <v>807250.5345361278</v>
      </c>
      <c r="G38" s="144">
        <f>'Preisblatt (NE) 2024'!G38</f>
        <v>80000</v>
      </c>
      <c r="H38" s="149">
        <f>'Preisblatt (NE) 2024'!H38</f>
        <v>9.93843865509933</v>
      </c>
      <c r="J38" s="26">
        <v>10</v>
      </c>
      <c r="K38" s="27" t="s">
        <v>30</v>
      </c>
      <c r="L38" s="28">
        <v>80001</v>
      </c>
      <c r="M38" s="28">
        <v>100000</v>
      </c>
      <c r="N38" s="53">
        <v>487198.6396184851</v>
      </c>
      <c r="O38" s="28">
        <v>80000</v>
      </c>
      <c r="P38" s="55">
        <v>5.936434959066269</v>
      </c>
      <c r="R38" s="164">
        <f t="shared" si="4"/>
        <v>320051.8949176427</v>
      </c>
      <c r="S38" s="169">
        <f t="shared" si="5"/>
        <v>4.002003696033062</v>
      </c>
      <c r="T38" s="167">
        <f t="shared" si="6"/>
        <v>0.6569228008687966</v>
      </c>
      <c r="U38" s="167">
        <f t="shared" si="7"/>
        <v>0.6741425996626313</v>
      </c>
    </row>
    <row r="39" spans="1:21" ht="12.75">
      <c r="A39" s="34"/>
      <c r="B39" s="26">
        <v>11</v>
      </c>
      <c r="C39" s="27" t="s">
        <v>31</v>
      </c>
      <c r="D39" s="28">
        <v>100001</v>
      </c>
      <c r="E39" s="28">
        <v>120000</v>
      </c>
      <c r="F39" s="145">
        <f>'Preisblatt (NE) 2024'!F39</f>
        <v>1006019.3076381144</v>
      </c>
      <c r="G39" s="144">
        <f>'Preisblatt (NE) 2024'!G39</f>
        <v>100000</v>
      </c>
      <c r="H39" s="149">
        <f>'Preisblatt (NE) 2024'!H39</f>
        <v>9.942820388422703</v>
      </c>
      <c r="J39" s="26">
        <v>11</v>
      </c>
      <c r="K39" s="27" t="s">
        <v>31</v>
      </c>
      <c r="L39" s="28">
        <v>100001</v>
      </c>
      <c r="M39" s="28">
        <v>120000</v>
      </c>
      <c r="N39" s="53">
        <v>605927.3387998105</v>
      </c>
      <c r="O39" s="28">
        <v>100000</v>
      </c>
      <c r="P39" s="55">
        <v>5.940655663892854</v>
      </c>
      <c r="R39" s="164">
        <f t="shared" si="4"/>
        <v>400091.96883830393</v>
      </c>
      <c r="S39" s="169">
        <f t="shared" si="5"/>
        <v>4.002164724529849</v>
      </c>
      <c r="T39" s="167">
        <f t="shared" si="6"/>
        <v>0.6602969419250588</v>
      </c>
      <c r="U39" s="167">
        <f t="shared" si="7"/>
        <v>0.6736907423964831</v>
      </c>
    </row>
    <row r="40" spans="1:21" ht="12.75">
      <c r="A40" s="34"/>
      <c r="B40" s="26">
        <v>12</v>
      </c>
      <c r="C40" s="27" t="s">
        <v>32</v>
      </c>
      <c r="D40" s="28">
        <v>120001</v>
      </c>
      <c r="E40" s="28">
        <v>150000</v>
      </c>
      <c r="F40" s="145">
        <f>'Preisblatt (NE) 2024'!F40</f>
        <v>1204875.7154065685</v>
      </c>
      <c r="G40" s="144">
        <f>'Preisblatt (NE) 2024'!G40</f>
        <v>120000</v>
      </c>
      <c r="H40" s="149">
        <f>'Preisblatt (NE) 2024'!H40</f>
        <v>9.946375640856335</v>
      </c>
      <c r="J40" s="26">
        <v>12</v>
      </c>
      <c r="K40" s="27" t="s">
        <v>32</v>
      </c>
      <c r="L40" s="28">
        <v>120001</v>
      </c>
      <c r="M40" s="28">
        <v>150000</v>
      </c>
      <c r="N40" s="53">
        <v>724740.4520776676</v>
      </c>
      <c r="O40" s="28">
        <v>120000</v>
      </c>
      <c r="P40" s="55">
        <v>5.944124928875248</v>
      </c>
      <c r="R40" s="164">
        <f t="shared" si="4"/>
        <v>480135.2633289009</v>
      </c>
      <c r="S40" s="169">
        <f t="shared" si="5"/>
        <v>4.002250711981087</v>
      </c>
      <c r="T40" s="167">
        <f t="shared" si="6"/>
        <v>0.6624927061163225</v>
      </c>
      <c r="U40" s="167">
        <f t="shared" si="7"/>
        <v>0.6733120114180365</v>
      </c>
    </row>
    <row r="41" spans="1:21" ht="12.75">
      <c r="A41" s="34"/>
      <c r="B41" s="26">
        <v>13</v>
      </c>
      <c r="C41" s="27" t="s">
        <v>33</v>
      </c>
      <c r="D41" s="28">
        <v>150001</v>
      </c>
      <c r="E41" s="28">
        <v>180000</v>
      </c>
      <c r="F41" s="145">
        <f>'Preisblatt (NE) 2024'!F41</f>
        <v>1503266.9846322585</v>
      </c>
      <c r="G41" s="144">
        <f>'Preisblatt (NE) 2024'!G41</f>
        <v>150000</v>
      </c>
      <c r="H41" s="149">
        <f>'Preisblatt (NE) 2024'!H41</f>
        <v>9.949206133074522</v>
      </c>
      <c r="J41" s="26">
        <v>13</v>
      </c>
      <c r="K41" s="27" t="s">
        <v>33</v>
      </c>
      <c r="L41" s="28">
        <v>150001</v>
      </c>
      <c r="M41" s="28">
        <v>180000</v>
      </c>
      <c r="N41" s="53">
        <v>903064.199943925</v>
      </c>
      <c r="O41" s="28">
        <v>150000</v>
      </c>
      <c r="P41" s="55">
        <v>5.94691229717255</v>
      </c>
      <c r="R41" s="164">
        <f t="shared" si="4"/>
        <v>600202.7846883335</v>
      </c>
      <c r="S41" s="169">
        <f t="shared" si="5"/>
        <v>4.002293835901972</v>
      </c>
      <c r="T41" s="167">
        <f t="shared" si="6"/>
        <v>0.6646291423418209</v>
      </c>
      <c r="U41" s="167">
        <f t="shared" si="7"/>
        <v>0.6730036758411347</v>
      </c>
    </row>
    <row r="42" spans="1:21" ht="12.75">
      <c r="A42" s="34"/>
      <c r="B42" s="26">
        <v>14</v>
      </c>
      <c r="C42" s="27" t="s">
        <v>34</v>
      </c>
      <c r="D42" s="28">
        <v>180001</v>
      </c>
      <c r="E42" s="28">
        <v>220000</v>
      </c>
      <c r="F42" s="145">
        <f>'Preisblatt (NE) 2024'!F42</f>
        <v>1801743.1686244942</v>
      </c>
      <c r="G42" s="144">
        <f>'Preisblatt (NE) 2024'!G42</f>
        <v>180000</v>
      </c>
      <c r="H42" s="149">
        <f>'Preisblatt (NE) 2024'!H42</f>
        <v>9.951360586894362</v>
      </c>
      <c r="J42" s="26">
        <v>14</v>
      </c>
      <c r="K42" s="27" t="s">
        <v>34</v>
      </c>
      <c r="L42" s="28">
        <v>180001</v>
      </c>
      <c r="M42" s="28">
        <v>220000</v>
      </c>
      <c r="N42" s="53">
        <v>1081471.5688591015</v>
      </c>
      <c r="O42" s="28">
        <v>180000</v>
      </c>
      <c r="P42" s="55">
        <v>5.949049340032268</v>
      </c>
      <c r="R42" s="164">
        <f t="shared" si="4"/>
        <v>720271.5997653927</v>
      </c>
      <c r="S42" s="169">
        <f t="shared" si="5"/>
        <v>4.002311246862094</v>
      </c>
      <c r="T42" s="167">
        <f t="shared" si="6"/>
        <v>0.6660106659347904</v>
      </c>
      <c r="U42" s="167">
        <f t="shared" si="7"/>
        <v>0.6727648432716454</v>
      </c>
    </row>
    <row r="43" spans="1:21" ht="13.5" thickBot="1">
      <c r="A43" s="34"/>
      <c r="B43" s="30">
        <v>15</v>
      </c>
      <c r="C43" s="31" t="s">
        <v>35</v>
      </c>
      <c r="D43" s="32">
        <v>220001</v>
      </c>
      <c r="E43" s="32">
        <v>260000</v>
      </c>
      <c r="F43" s="146">
        <f>'Preisblatt (NE) 2024'!F43</f>
        <v>2199797.5921002687</v>
      </c>
      <c r="G43" s="147">
        <f>'Preisblatt (NE) 2024'!G43</f>
        <v>220000</v>
      </c>
      <c r="H43" s="150">
        <f>'Preisblatt (NE) 2024'!H43</f>
        <v>9.955371027249269</v>
      </c>
      <c r="J43" s="30">
        <v>15</v>
      </c>
      <c r="K43" s="31" t="s">
        <v>35</v>
      </c>
      <c r="L43" s="32">
        <v>220001</v>
      </c>
      <c r="M43" s="32">
        <v>260000</v>
      </c>
      <c r="N43" s="83">
        <v>1319433.5424603922</v>
      </c>
      <c r="O43" s="32">
        <v>220000</v>
      </c>
      <c r="P43" s="56">
        <v>5.95070962572305</v>
      </c>
      <c r="R43" s="165">
        <f t="shared" si="4"/>
        <v>880364.0496398765</v>
      </c>
      <c r="S43" s="170">
        <f t="shared" si="5"/>
        <v>4.004661401526219</v>
      </c>
      <c r="T43" s="168">
        <f t="shared" si="6"/>
        <v>0.6672287927425522</v>
      </c>
      <c r="U43" s="168">
        <f t="shared" si="7"/>
        <v>0.6729720744926495</v>
      </c>
    </row>
    <row r="44" spans="1:16" ht="12.75">
      <c r="A44" s="34"/>
      <c r="B44" s="34"/>
      <c r="C44" s="34"/>
      <c r="D44" s="34"/>
      <c r="E44" s="34"/>
      <c r="F44" s="34"/>
      <c r="G44" s="34"/>
      <c r="H44" s="34"/>
      <c r="J44" s="34"/>
      <c r="K44" s="34"/>
      <c r="L44" s="34"/>
      <c r="M44" s="34"/>
      <c r="N44" s="34"/>
      <c r="O44" s="34"/>
      <c r="P44" s="34"/>
    </row>
    <row r="45" spans="1:16" ht="18">
      <c r="A45" s="34"/>
      <c r="B45" s="94" t="s">
        <v>48</v>
      </c>
      <c r="C45" s="14"/>
      <c r="D45" s="14"/>
      <c r="E45" s="14"/>
      <c r="F45" s="14"/>
      <c r="G45" s="14"/>
      <c r="H45" s="14"/>
      <c r="J45" s="94" t="s">
        <v>48</v>
      </c>
      <c r="K45" s="14"/>
      <c r="L45" s="14"/>
      <c r="M45" s="14"/>
      <c r="N45" s="14"/>
      <c r="O45" s="14"/>
      <c r="P45" s="14"/>
    </row>
    <row r="46" spans="1:21" ht="13.5" thickBot="1">
      <c r="A46" s="34"/>
      <c r="B46" s="34"/>
      <c r="C46" s="34"/>
      <c r="D46" s="34"/>
      <c r="E46" s="34"/>
      <c r="F46" s="34"/>
      <c r="G46" s="34"/>
      <c r="H46" s="34"/>
      <c r="J46" s="34"/>
      <c r="K46" s="34"/>
      <c r="L46" s="34"/>
      <c r="M46" s="34"/>
      <c r="N46" s="34"/>
      <c r="O46" s="34"/>
      <c r="P46" s="34"/>
      <c r="R46" s="227" t="s">
        <v>142</v>
      </c>
      <c r="S46" s="228"/>
      <c r="T46" s="227" t="s">
        <v>143</v>
      </c>
      <c r="U46" s="228"/>
    </row>
    <row r="47" spans="1:21" ht="13.5" thickBot="1">
      <c r="A47" s="34"/>
      <c r="B47" s="204"/>
      <c r="C47" s="205"/>
      <c r="D47" s="206" t="s">
        <v>2</v>
      </c>
      <c r="E47" s="206"/>
      <c r="F47" s="50" t="s">
        <v>6</v>
      </c>
      <c r="G47" s="50" t="s">
        <v>6</v>
      </c>
      <c r="H47" s="50" t="s">
        <v>7</v>
      </c>
      <c r="J47" s="204"/>
      <c r="K47" s="205"/>
      <c r="L47" s="206" t="s">
        <v>2</v>
      </c>
      <c r="M47" s="206"/>
      <c r="N47" s="50" t="s">
        <v>6</v>
      </c>
      <c r="O47" s="50" t="s">
        <v>6</v>
      </c>
      <c r="P47" s="50" t="s">
        <v>7</v>
      </c>
      <c r="R47" s="174" t="s">
        <v>6</v>
      </c>
      <c r="S47" s="174" t="s">
        <v>7</v>
      </c>
      <c r="T47" s="174" t="s">
        <v>6</v>
      </c>
      <c r="U47" s="174" t="s">
        <v>7</v>
      </c>
    </row>
    <row r="48" spans="1:21" ht="13.5" thickBot="1">
      <c r="A48" s="34"/>
      <c r="B48" s="57" t="s">
        <v>8</v>
      </c>
      <c r="C48" s="58"/>
      <c r="D48" s="59" t="s">
        <v>14</v>
      </c>
      <c r="E48" s="59" t="s">
        <v>15</v>
      </c>
      <c r="F48" s="59" t="s">
        <v>9</v>
      </c>
      <c r="G48" s="59" t="s">
        <v>49</v>
      </c>
      <c r="H48" s="59" t="s">
        <v>10</v>
      </c>
      <c r="J48" s="57" t="s">
        <v>8</v>
      </c>
      <c r="K48" s="58"/>
      <c r="L48" s="59" t="s">
        <v>14</v>
      </c>
      <c r="M48" s="59" t="s">
        <v>15</v>
      </c>
      <c r="N48" s="59" t="s">
        <v>9</v>
      </c>
      <c r="O48" s="59" t="s">
        <v>49</v>
      </c>
      <c r="P48" s="59" t="s">
        <v>10</v>
      </c>
      <c r="R48" s="174" t="s">
        <v>9</v>
      </c>
      <c r="S48" s="174" t="s">
        <v>10</v>
      </c>
      <c r="T48" s="174" t="s">
        <v>9</v>
      </c>
      <c r="U48" s="174" t="s">
        <v>10</v>
      </c>
    </row>
    <row r="49" spans="1:21" ht="12.75">
      <c r="A49" s="34"/>
      <c r="B49" s="213" t="s">
        <v>95</v>
      </c>
      <c r="C49" s="214"/>
      <c r="D49" s="62">
        <v>1</v>
      </c>
      <c r="E49" s="62">
        <v>50000</v>
      </c>
      <c r="F49" s="151">
        <f>'Preisblatt (NE) 2024'!F49</f>
        <v>12</v>
      </c>
      <c r="G49" s="151">
        <f>'Preisblatt (NE) 2024'!G49</f>
        <v>1</v>
      </c>
      <c r="H49" s="152">
        <f>'Preisblatt (NE) 2024'!H49</f>
        <v>1.4517151110283397</v>
      </c>
      <c r="J49" s="213" t="s">
        <v>95</v>
      </c>
      <c r="K49" s="214"/>
      <c r="L49" s="62">
        <v>1</v>
      </c>
      <c r="M49" s="62">
        <v>50000</v>
      </c>
      <c r="N49" s="61">
        <v>12</v>
      </c>
      <c r="O49" s="61">
        <v>1</v>
      </c>
      <c r="P49" s="84">
        <v>0.9671655923651832</v>
      </c>
      <c r="R49" s="166">
        <f>F49-N49</f>
        <v>0</v>
      </c>
      <c r="S49" s="172">
        <f>H49-P49</f>
        <v>0.48454951866315654</v>
      </c>
      <c r="T49" s="167">
        <f>R49/N49</f>
        <v>0</v>
      </c>
      <c r="U49" s="167">
        <f>S49/P49</f>
        <v>0.5009995418449501</v>
      </c>
    </row>
    <row r="50" spans="1:21" ht="12.75">
      <c r="A50" s="34"/>
      <c r="B50" s="211" t="s">
        <v>96</v>
      </c>
      <c r="C50" s="212"/>
      <c r="D50" s="37">
        <v>50001</v>
      </c>
      <c r="E50" s="37">
        <v>500000</v>
      </c>
      <c r="F50" s="153">
        <f>'Preisblatt (NE) 2024'!F50</f>
        <v>24</v>
      </c>
      <c r="G50" s="153">
        <f>'Preisblatt (NE) 2024'!G50</f>
        <v>2</v>
      </c>
      <c r="H50" s="154">
        <f>'Preisblatt (NE) 2024'!H50</f>
        <v>1.4277151110283397</v>
      </c>
      <c r="J50" s="211" t="s">
        <v>96</v>
      </c>
      <c r="K50" s="212"/>
      <c r="L50" s="37">
        <v>50001</v>
      </c>
      <c r="M50" s="37">
        <v>500000</v>
      </c>
      <c r="N50" s="38">
        <v>24</v>
      </c>
      <c r="O50" s="38">
        <v>2</v>
      </c>
      <c r="P50" s="85">
        <v>0.9431655923651832</v>
      </c>
      <c r="R50" s="166">
        <f>F50-N50</f>
        <v>0</v>
      </c>
      <c r="S50" s="172">
        <f>H50-P50</f>
        <v>0.48454951866315654</v>
      </c>
      <c r="T50" s="167">
        <f>R50/N50</f>
        <v>0</v>
      </c>
      <c r="U50" s="167">
        <f>S50/P50</f>
        <v>0.5137480868529652</v>
      </c>
    </row>
    <row r="51" spans="1:21" ht="13.5" thickBot="1">
      <c r="A51" s="34"/>
      <c r="B51" s="209" t="s">
        <v>97</v>
      </c>
      <c r="C51" s="210"/>
      <c r="D51" s="60">
        <v>500001</v>
      </c>
      <c r="E51" s="60">
        <v>1500000</v>
      </c>
      <c r="F51" s="155">
        <f>'Preisblatt (NE) 2024'!F51</f>
        <v>36</v>
      </c>
      <c r="G51" s="155">
        <f>'Preisblatt (NE) 2024'!G51</f>
        <v>3</v>
      </c>
      <c r="H51" s="156">
        <f>'Preisblatt (NE) 2024'!H51</f>
        <v>1.4253151110283397</v>
      </c>
      <c r="J51" s="209" t="s">
        <v>97</v>
      </c>
      <c r="K51" s="210"/>
      <c r="L51" s="60">
        <v>500001</v>
      </c>
      <c r="M51" s="60">
        <v>1500000</v>
      </c>
      <c r="N51" s="40">
        <v>36</v>
      </c>
      <c r="O51" s="40">
        <v>3</v>
      </c>
      <c r="P51" s="86">
        <v>0.9407655923651832</v>
      </c>
      <c r="R51" s="171">
        <f>F51-N51</f>
        <v>0</v>
      </c>
      <c r="S51" s="173">
        <f>H51-P51</f>
        <v>0.48454951866315654</v>
      </c>
      <c r="T51" s="168">
        <f>R51/N51</f>
        <v>0</v>
      </c>
      <c r="U51" s="168">
        <f>S51/P51</f>
        <v>0.5150587166405058</v>
      </c>
    </row>
    <row r="52" spans="1:16" ht="12.75">
      <c r="A52" s="34"/>
      <c r="B52" s="211">
        <v>0</v>
      </c>
      <c r="C52" s="212"/>
      <c r="D52" s="37">
        <v>0</v>
      </c>
      <c r="E52" s="37">
        <v>0</v>
      </c>
      <c r="F52" s="38" t="s">
        <v>37</v>
      </c>
      <c r="G52" s="38" t="s">
        <v>37</v>
      </c>
      <c r="H52" s="39" t="s">
        <v>37</v>
      </c>
      <c r="J52" s="211">
        <v>0</v>
      </c>
      <c r="K52" s="212"/>
      <c r="L52" s="37">
        <v>0</v>
      </c>
      <c r="M52" s="37">
        <v>0</v>
      </c>
      <c r="N52" s="38" t="s">
        <v>37</v>
      </c>
      <c r="O52" s="38" t="s">
        <v>37</v>
      </c>
      <c r="P52" s="39" t="s">
        <v>37</v>
      </c>
    </row>
    <row r="53" spans="1:16" ht="13.5" thickBot="1">
      <c r="A53" s="34"/>
      <c r="B53" s="209">
        <v>0</v>
      </c>
      <c r="C53" s="210"/>
      <c r="D53" s="60">
        <v>0</v>
      </c>
      <c r="E53" s="60">
        <v>0</v>
      </c>
      <c r="F53" s="40" t="s">
        <v>37</v>
      </c>
      <c r="G53" s="40" t="s">
        <v>37</v>
      </c>
      <c r="H53" s="41" t="s">
        <v>37</v>
      </c>
      <c r="J53" s="209">
        <v>0</v>
      </c>
      <c r="K53" s="210"/>
      <c r="L53" s="60">
        <v>0</v>
      </c>
      <c r="M53" s="60">
        <v>0</v>
      </c>
      <c r="N53" s="40" t="s">
        <v>37</v>
      </c>
      <c r="O53" s="40" t="s">
        <v>37</v>
      </c>
      <c r="P53" s="41" t="s">
        <v>37</v>
      </c>
    </row>
    <row r="54" spans="1:16" ht="12.75">
      <c r="A54" s="34"/>
      <c r="B54" s="42"/>
      <c r="C54" s="27"/>
      <c r="D54" s="35"/>
      <c r="E54" s="35"/>
      <c r="F54" s="29"/>
      <c r="G54" s="7"/>
      <c r="H54" s="42"/>
      <c r="J54" s="42"/>
      <c r="K54" s="27"/>
      <c r="L54" s="35"/>
      <c r="M54" s="35"/>
      <c r="N54" s="29"/>
      <c r="O54" s="7"/>
      <c r="P54" s="42"/>
    </row>
    <row r="55" spans="1:16" ht="18">
      <c r="A55" s="4"/>
      <c r="B55" s="2" t="s">
        <v>60</v>
      </c>
      <c r="C55" s="14"/>
      <c r="D55" s="14"/>
      <c r="E55" s="14"/>
      <c r="F55" s="14"/>
      <c r="G55" s="14"/>
      <c r="H55" s="14"/>
      <c r="J55" s="2" t="s">
        <v>60</v>
      </c>
      <c r="K55" s="14"/>
      <c r="L55" s="14"/>
      <c r="M55" s="14"/>
      <c r="N55" s="14"/>
      <c r="O55" s="14"/>
      <c r="P55" s="14"/>
    </row>
    <row r="56" spans="1:16" ht="12.75">
      <c r="A56" s="4"/>
      <c r="B56" s="1"/>
      <c r="C56" s="7"/>
      <c r="D56" s="4"/>
      <c r="E56" s="4"/>
      <c r="F56" s="4"/>
      <c r="G56" s="4"/>
      <c r="H56" s="4"/>
      <c r="J56" s="1"/>
      <c r="K56" s="7"/>
      <c r="L56" s="4"/>
      <c r="M56" s="4"/>
      <c r="N56" s="4"/>
      <c r="O56" s="4"/>
      <c r="P56" s="4"/>
    </row>
    <row r="57" spans="1:16" ht="12.75">
      <c r="A57" s="4"/>
      <c r="B57" s="200" t="s">
        <v>12</v>
      </c>
      <c r="C57" s="200"/>
      <c r="D57" s="200"/>
      <c r="E57" s="200"/>
      <c r="F57" s="200"/>
      <c r="G57" s="200"/>
      <c r="H57" s="200"/>
      <c r="J57" s="200" t="s">
        <v>12</v>
      </c>
      <c r="K57" s="200"/>
      <c r="L57" s="200"/>
      <c r="M57" s="200"/>
      <c r="N57" s="200"/>
      <c r="O57" s="200"/>
      <c r="P57" s="200"/>
    </row>
    <row r="58" spans="1:16" ht="12.75">
      <c r="A58" s="4"/>
      <c r="B58" s="200" t="s">
        <v>13</v>
      </c>
      <c r="C58" s="200"/>
      <c r="D58" s="200"/>
      <c r="E58" s="200"/>
      <c r="F58" s="200"/>
      <c r="G58" s="200"/>
      <c r="H58" s="200"/>
      <c r="J58" s="200" t="s">
        <v>13</v>
      </c>
      <c r="K58" s="200"/>
      <c r="L58" s="200"/>
      <c r="M58" s="200"/>
      <c r="N58" s="200"/>
      <c r="O58" s="200"/>
      <c r="P58" s="200"/>
    </row>
    <row r="59" spans="1:16" ht="12.75">
      <c r="A59" s="4"/>
      <c r="B59" s="4"/>
      <c r="C59" s="4"/>
      <c r="D59" s="4"/>
      <c r="E59" s="4"/>
      <c r="F59" s="4"/>
      <c r="G59" s="4"/>
      <c r="H59" s="4"/>
      <c r="J59" s="4"/>
      <c r="K59" s="4"/>
      <c r="L59" s="4"/>
      <c r="M59" s="4"/>
      <c r="N59" s="4"/>
      <c r="O59" s="4"/>
      <c r="P59" s="4"/>
    </row>
    <row r="60" spans="1:16" ht="15">
      <c r="A60" s="4"/>
      <c r="B60" s="207" t="s">
        <v>100</v>
      </c>
      <c r="C60" s="207"/>
      <c r="D60" s="207"/>
      <c r="E60" s="207"/>
      <c r="F60" s="207"/>
      <c r="G60" s="207"/>
      <c r="H60" s="207"/>
      <c r="J60" s="207" t="s">
        <v>100</v>
      </c>
      <c r="K60" s="207"/>
      <c r="L60" s="207"/>
      <c r="M60" s="207"/>
      <c r="N60" s="207"/>
      <c r="O60" s="207"/>
      <c r="P60" s="207"/>
    </row>
    <row r="61" spans="1:16" ht="15">
      <c r="A61" s="4"/>
      <c r="B61" s="207" t="s">
        <v>50</v>
      </c>
      <c r="C61" s="207"/>
      <c r="D61" s="207"/>
      <c r="E61" s="207"/>
      <c r="F61" s="207"/>
      <c r="G61" s="207"/>
      <c r="H61" s="207"/>
      <c r="J61" s="207" t="s">
        <v>50</v>
      </c>
      <c r="K61" s="207"/>
      <c r="L61" s="207"/>
      <c r="M61" s="207"/>
      <c r="N61" s="207"/>
      <c r="O61" s="207"/>
      <c r="P61" s="207"/>
    </row>
    <row r="62" spans="1:16" ht="12.75">
      <c r="A62" s="4"/>
      <c r="B62" s="4"/>
      <c r="C62" s="4"/>
      <c r="D62" s="4"/>
      <c r="E62" s="4"/>
      <c r="F62" s="4"/>
      <c r="G62" s="4"/>
      <c r="H62" s="4"/>
      <c r="J62" s="4"/>
      <c r="K62" s="4"/>
      <c r="L62" s="4"/>
      <c r="M62" s="4"/>
      <c r="N62" s="4"/>
      <c r="O62" s="4"/>
      <c r="P62" s="4"/>
    </row>
    <row r="63" spans="1:16" ht="12.75">
      <c r="A63" s="4"/>
      <c r="B63" s="4"/>
      <c r="C63" s="4"/>
      <c r="D63" s="4"/>
      <c r="E63" s="4"/>
      <c r="F63" s="4"/>
      <c r="G63" s="4"/>
      <c r="H63" s="4"/>
      <c r="J63" s="4"/>
      <c r="K63" s="4"/>
      <c r="L63" s="4"/>
      <c r="M63" s="4"/>
      <c r="N63" s="4"/>
      <c r="O63" s="4"/>
      <c r="P63" s="4"/>
    </row>
    <row r="64" spans="1:16" ht="15.75">
      <c r="A64" s="4"/>
      <c r="B64" s="94" t="s">
        <v>51</v>
      </c>
      <c r="C64" s="4"/>
      <c r="D64" s="4"/>
      <c r="E64" s="4"/>
      <c r="F64" s="4"/>
      <c r="G64" s="4"/>
      <c r="H64" s="4"/>
      <c r="J64" s="94" t="s">
        <v>51</v>
      </c>
      <c r="K64" s="4"/>
      <c r="L64" s="4"/>
      <c r="M64" s="4"/>
      <c r="N64" s="4"/>
      <c r="O64" s="4"/>
      <c r="P64" s="4"/>
    </row>
    <row r="65" spans="1:16" ht="12.75">
      <c r="A65" s="4"/>
      <c r="B65" s="4"/>
      <c r="C65" s="4"/>
      <c r="D65" s="4"/>
      <c r="E65" s="4"/>
      <c r="F65" s="4"/>
      <c r="G65" s="4"/>
      <c r="H65" s="4"/>
      <c r="J65" s="4"/>
      <c r="K65" s="4"/>
      <c r="L65" s="4"/>
      <c r="M65" s="4"/>
      <c r="N65" s="4"/>
      <c r="O65" s="4"/>
      <c r="P65" s="4"/>
    </row>
    <row r="66" spans="1:16" ht="12.75">
      <c r="A66" s="4"/>
      <c r="B66" s="66" t="s">
        <v>52</v>
      </c>
      <c r="C66" s="4"/>
      <c r="D66" s="4"/>
      <c r="E66" s="4"/>
      <c r="F66" s="4"/>
      <c r="G66" s="4"/>
      <c r="H66" s="63" t="s">
        <v>138</v>
      </c>
      <c r="J66" s="66" t="s">
        <v>52</v>
      </c>
      <c r="K66" s="4"/>
      <c r="L66" s="4"/>
      <c r="M66" s="4"/>
      <c r="N66" s="4"/>
      <c r="O66" s="4"/>
      <c r="P66" s="63" t="s">
        <v>131</v>
      </c>
    </row>
    <row r="67" spans="1:16" ht="15">
      <c r="A67" s="4"/>
      <c r="B67" s="4"/>
      <c r="C67" s="63" t="s">
        <v>53</v>
      </c>
      <c r="D67" s="89">
        <v>120000000</v>
      </c>
      <c r="E67" s="4" t="s">
        <v>3</v>
      </c>
      <c r="F67" s="4"/>
      <c r="G67" s="4"/>
      <c r="H67" s="4"/>
      <c r="J67" s="4"/>
      <c r="K67" s="63" t="s">
        <v>53</v>
      </c>
      <c r="L67" s="121">
        <v>120000000</v>
      </c>
      <c r="M67" s="4" t="s">
        <v>3</v>
      </c>
      <c r="N67" s="4"/>
      <c r="O67" s="4"/>
      <c r="P67" s="4"/>
    </row>
    <row r="68" spans="1:20" ht="15">
      <c r="A68" s="4"/>
      <c r="B68" s="4"/>
      <c r="C68" s="63" t="s">
        <v>54</v>
      </c>
      <c r="D68" s="89">
        <v>20000</v>
      </c>
      <c r="E68" s="4" t="s">
        <v>80</v>
      </c>
      <c r="F68" s="4"/>
      <c r="G68" s="4"/>
      <c r="H68" s="91">
        <f>'Preisblatt (NE) 2024'!H68</f>
        <v>318374.888482</v>
      </c>
      <c r="J68" s="4"/>
      <c r="K68" s="63" t="s">
        <v>54</v>
      </c>
      <c r="L68" s="121">
        <v>20000</v>
      </c>
      <c r="M68" s="4" t="s">
        <v>80</v>
      </c>
      <c r="N68" s="4"/>
      <c r="O68" s="4"/>
      <c r="P68" s="122">
        <v>212628.308766</v>
      </c>
      <c r="R68" s="175">
        <f>H68-P68</f>
        <v>105746.57971599998</v>
      </c>
      <c r="T68" s="176">
        <f>R68/P68</f>
        <v>0.4973306721466489</v>
      </c>
    </row>
    <row r="69" spans="1:16" ht="12.75">
      <c r="A69" s="4"/>
      <c r="B69" s="4"/>
      <c r="C69" s="4"/>
      <c r="D69" s="4"/>
      <c r="E69" s="4"/>
      <c r="F69" s="4"/>
      <c r="G69" s="4"/>
      <c r="H69" s="4"/>
      <c r="J69" s="4"/>
      <c r="K69" s="4"/>
      <c r="L69" s="4"/>
      <c r="M69" s="4"/>
      <c r="N69" s="4"/>
      <c r="O69" s="4"/>
      <c r="P69" s="4"/>
    </row>
    <row r="70" spans="1:16" ht="12.75">
      <c r="A70" s="4"/>
      <c r="B70" s="48" t="s">
        <v>55</v>
      </c>
      <c r="C70" s="48"/>
      <c r="D70" s="7"/>
      <c r="E70" s="47"/>
      <c r="F70" s="47"/>
      <c r="G70" s="47"/>
      <c r="H70" s="47"/>
      <c r="J70" s="48" t="s">
        <v>55</v>
      </c>
      <c r="K70" s="48"/>
      <c r="L70" s="7"/>
      <c r="M70" s="47"/>
      <c r="N70" s="47"/>
      <c r="O70" s="47"/>
      <c r="P70" s="47"/>
    </row>
    <row r="71" spans="1:16" ht="12.75">
      <c r="A71" s="4"/>
      <c r="B71" s="7"/>
      <c r="C71" s="7"/>
      <c r="D71" s="7"/>
      <c r="E71" s="47"/>
      <c r="F71" s="47"/>
      <c r="G71" s="47"/>
      <c r="H71" s="47"/>
      <c r="J71" s="7"/>
      <c r="K71" s="7"/>
      <c r="L71" s="7"/>
      <c r="M71" s="47"/>
      <c r="N71" s="47"/>
      <c r="O71" s="47"/>
      <c r="P71" s="47"/>
    </row>
    <row r="72" spans="1:16" ht="12.75">
      <c r="A72" s="4"/>
      <c r="B72" s="71" t="s">
        <v>56</v>
      </c>
      <c r="C72" s="72"/>
      <c r="D72" s="72"/>
      <c r="E72" s="72"/>
      <c r="F72" s="72"/>
      <c r="G72" s="72"/>
      <c r="H72" s="73"/>
      <c r="J72" s="123" t="s">
        <v>56</v>
      </c>
      <c r="K72" s="124"/>
      <c r="L72" s="124"/>
      <c r="M72" s="124"/>
      <c r="N72" s="124"/>
      <c r="O72" s="124"/>
      <c r="P72" s="125"/>
    </row>
    <row r="73" spans="1:16" ht="12.75">
      <c r="A73" s="4"/>
      <c r="B73" s="74"/>
      <c r="C73" s="74"/>
      <c r="D73" s="74"/>
      <c r="E73" s="74"/>
      <c r="F73" s="74"/>
      <c r="G73" s="74"/>
      <c r="H73" s="74"/>
      <c r="J73" s="4"/>
      <c r="K73" s="4"/>
      <c r="L73" s="4"/>
      <c r="M73" s="4"/>
      <c r="N73" s="4"/>
      <c r="O73" s="4"/>
      <c r="P73" s="4"/>
    </row>
    <row r="74" spans="1:20" ht="15">
      <c r="A74" s="4"/>
      <c r="B74" s="75">
        <f>'Preisblatt (NE) 2024'!B74</f>
        <v>89513.56</v>
      </c>
      <c r="C74" s="74" t="str">
        <f>" + ("&amp;$D$67&amp;" kWh - "&amp;VLOOKUP($D$67,$D$11:$D$25,1)-1&amp;" kWh) x "</f>
        <v> + (120000000 kWh - 100000000 kWh) x </v>
      </c>
      <c r="D74" s="74"/>
      <c r="E74" s="74"/>
      <c r="F74" s="74">
        <f>'Preisblatt (NE) 2024'!F74</f>
        <v>0.0824</v>
      </c>
      <c r="G74" s="76" t="s">
        <v>61</v>
      </c>
      <c r="H74" s="92">
        <f>'Preisblatt (NE) 2024'!H74</f>
        <v>105993.558352</v>
      </c>
      <c r="J74" s="126">
        <v>68018.6</v>
      </c>
      <c r="K74" s="4" t="s">
        <v>132</v>
      </c>
      <c r="L74" s="4"/>
      <c r="M74" s="4"/>
      <c r="N74" s="4">
        <v>0.0617</v>
      </c>
      <c r="O74" s="65" t="s">
        <v>61</v>
      </c>
      <c r="P74" s="127">
        <v>80358.59876600001</v>
      </c>
      <c r="R74" s="175">
        <f>H74-P74</f>
        <v>25634.959585999983</v>
      </c>
      <c r="T74" s="176">
        <f>R74/P74</f>
        <v>0.3190070506411844</v>
      </c>
    </row>
    <row r="75" spans="1:16" ht="12.75">
      <c r="A75" s="4"/>
      <c r="B75" s="4"/>
      <c r="C75" s="4"/>
      <c r="D75" s="4"/>
      <c r="E75" s="4"/>
      <c r="F75" s="4"/>
      <c r="G75" s="4"/>
      <c r="H75" s="4"/>
      <c r="J75" s="4"/>
      <c r="K75" s="4"/>
      <c r="L75" s="4"/>
      <c r="M75" s="4"/>
      <c r="N75" s="4"/>
      <c r="O75" s="4"/>
      <c r="P75" s="4"/>
    </row>
    <row r="76" spans="1:16" ht="12.75">
      <c r="A76" s="4"/>
      <c r="B76" s="48" t="s">
        <v>57</v>
      </c>
      <c r="C76" s="4"/>
      <c r="D76" s="4"/>
      <c r="E76" s="4"/>
      <c r="F76" s="4"/>
      <c r="G76" s="4"/>
      <c r="H76" s="4"/>
      <c r="J76" s="48" t="s">
        <v>57</v>
      </c>
      <c r="K76" s="4"/>
      <c r="L76" s="4"/>
      <c r="M76" s="4"/>
      <c r="N76" s="4"/>
      <c r="O76" s="4"/>
      <c r="P76" s="4"/>
    </row>
    <row r="77" spans="1:16" ht="12.75">
      <c r="A77" s="4"/>
      <c r="B77" s="7"/>
      <c r="C77" s="4"/>
      <c r="D77" s="4"/>
      <c r="E77" s="4"/>
      <c r="F77" s="4"/>
      <c r="G77" s="4"/>
      <c r="H77" s="4"/>
      <c r="J77" s="7"/>
      <c r="K77" s="4"/>
      <c r="L77" s="4"/>
      <c r="M77" s="4"/>
      <c r="N77" s="4"/>
      <c r="O77" s="4"/>
      <c r="P77" s="4"/>
    </row>
    <row r="78" spans="1:16" ht="12.75">
      <c r="A78" s="4"/>
      <c r="B78" s="71" t="s">
        <v>58</v>
      </c>
      <c r="C78" s="72"/>
      <c r="D78" s="72"/>
      <c r="E78" s="72"/>
      <c r="F78" s="72"/>
      <c r="G78" s="72"/>
      <c r="H78" s="73"/>
      <c r="J78" s="123" t="s">
        <v>58</v>
      </c>
      <c r="K78" s="124"/>
      <c r="L78" s="124"/>
      <c r="M78" s="124"/>
      <c r="N78" s="124"/>
      <c r="O78" s="124"/>
      <c r="P78" s="125"/>
    </row>
    <row r="79" spans="1:16" ht="12.75">
      <c r="A79" s="4"/>
      <c r="B79" s="74"/>
      <c r="C79" s="74"/>
      <c r="D79" s="74"/>
      <c r="E79" s="74"/>
      <c r="F79" s="74"/>
      <c r="G79" s="74"/>
      <c r="H79" s="74"/>
      <c r="J79" s="4"/>
      <c r="K79" s="4"/>
      <c r="L79" s="4"/>
      <c r="M79" s="4"/>
      <c r="N79" s="4"/>
      <c r="O79" s="4"/>
      <c r="P79" s="4"/>
    </row>
    <row r="80" spans="1:20" ht="15">
      <c r="A80" s="4"/>
      <c r="B80" s="75">
        <f>'Preisblatt (NE) 2024'!B80</f>
        <v>163051.08</v>
      </c>
      <c r="C80" s="74" t="str">
        <f>" + ("&amp;$D$68&amp;" kWh - "&amp;VLOOKUP($D$68,$D$29:$D$43,1)-1&amp;" kWh) x "</f>
        <v> + (20000 kWh - 15000 kWh) x </v>
      </c>
      <c r="D80" s="74"/>
      <c r="E80" s="74"/>
      <c r="F80" s="74">
        <f>'Preisblatt (NE) 2024'!F80</f>
        <v>9.87</v>
      </c>
      <c r="G80" s="76" t="s">
        <v>61</v>
      </c>
      <c r="H80" s="92">
        <f>'Preisblatt (NE) 2024'!H80</f>
        <v>212381.33013</v>
      </c>
      <c r="J80" s="126">
        <v>102831.49</v>
      </c>
      <c r="K80" s="4" t="s">
        <v>133</v>
      </c>
      <c r="L80" s="4"/>
      <c r="M80" s="4"/>
      <c r="N80" s="128">
        <v>5.89</v>
      </c>
      <c r="O80" s="65" t="s">
        <v>61</v>
      </c>
      <c r="P80" s="127">
        <v>132269.71</v>
      </c>
      <c r="R80" s="175">
        <f>H80-P80</f>
        <v>80111.62013</v>
      </c>
      <c r="T80" s="176">
        <f>R80/P80</f>
        <v>0.6056686759954338</v>
      </c>
    </row>
    <row r="81" spans="1:16" ht="12.75">
      <c r="A81" s="4"/>
      <c r="B81" s="4"/>
      <c r="C81" s="4"/>
      <c r="D81" s="4"/>
      <c r="E81" s="4"/>
      <c r="F81" s="4"/>
      <c r="G81" s="65"/>
      <c r="H81" s="66"/>
      <c r="J81" s="4"/>
      <c r="K81" s="4"/>
      <c r="L81" s="4"/>
      <c r="M81" s="4"/>
      <c r="N81" s="4"/>
      <c r="O81" s="65"/>
      <c r="P81" s="66"/>
    </row>
    <row r="82" spans="1:16" ht="12.75">
      <c r="A82" s="4"/>
      <c r="B82" s="4"/>
      <c r="C82" s="4"/>
      <c r="D82" s="4"/>
      <c r="E82" s="4"/>
      <c r="F82" s="4"/>
      <c r="G82" s="4"/>
      <c r="H82" s="4"/>
      <c r="J82" s="4"/>
      <c r="K82" s="4"/>
      <c r="L82" s="4"/>
      <c r="M82" s="4"/>
      <c r="N82" s="4"/>
      <c r="O82" s="4"/>
      <c r="P82" s="4"/>
    </row>
    <row r="83" spans="1:16" ht="15.75">
      <c r="A83" s="4"/>
      <c r="B83" s="94" t="s">
        <v>59</v>
      </c>
      <c r="C83" s="4"/>
      <c r="D83" s="4"/>
      <c r="E83" s="4"/>
      <c r="F83" s="4"/>
      <c r="G83" s="4"/>
      <c r="H83" s="4"/>
      <c r="J83" s="94" t="s">
        <v>59</v>
      </c>
      <c r="K83" s="4"/>
      <c r="L83" s="4"/>
      <c r="M83" s="4"/>
      <c r="N83" s="4"/>
      <c r="O83" s="4"/>
      <c r="P83" s="4"/>
    </row>
    <row r="84" spans="1:16" ht="12.75">
      <c r="A84" s="4"/>
      <c r="B84" s="4"/>
      <c r="C84" s="4"/>
      <c r="D84" s="4"/>
      <c r="E84" s="4"/>
      <c r="F84" s="4"/>
      <c r="G84" s="4"/>
      <c r="H84" s="4"/>
      <c r="J84" s="4"/>
      <c r="K84" s="4"/>
      <c r="L84" s="4"/>
      <c r="M84" s="4"/>
      <c r="N84" s="4"/>
      <c r="O84" s="4"/>
      <c r="P84" s="4"/>
    </row>
    <row r="85" spans="1:16" ht="15">
      <c r="A85" s="4"/>
      <c r="B85" s="66" t="s">
        <v>85</v>
      </c>
      <c r="C85" s="90">
        <v>26000</v>
      </c>
      <c r="D85" s="4" t="s">
        <v>102</v>
      </c>
      <c r="E85" s="4"/>
      <c r="F85" s="15" t="s">
        <v>101</v>
      </c>
      <c r="G85" s="199">
        <f>(VLOOKUP($C$85,$D$49:$I$51,6))</f>
        <v>0</v>
      </c>
      <c r="H85" s="199"/>
      <c r="J85" s="66" t="s">
        <v>85</v>
      </c>
      <c r="K85" s="130">
        <v>26000</v>
      </c>
      <c r="L85" s="4" t="s">
        <v>102</v>
      </c>
      <c r="M85" s="4"/>
      <c r="N85" s="15" t="s">
        <v>101</v>
      </c>
      <c r="O85" s="199" t="s">
        <v>95</v>
      </c>
      <c r="P85" s="199"/>
    </row>
    <row r="86" spans="1:16" ht="12.75">
      <c r="A86" s="4"/>
      <c r="B86" s="4"/>
      <c r="C86" s="4"/>
      <c r="D86" s="4"/>
      <c r="E86" s="4"/>
      <c r="F86" s="4"/>
      <c r="G86" s="4"/>
      <c r="H86" s="4"/>
      <c r="J86" s="4"/>
      <c r="K86" s="4"/>
      <c r="L86" s="4"/>
      <c r="M86" s="4"/>
      <c r="N86" s="4"/>
      <c r="O86" s="4"/>
      <c r="P86" s="4"/>
    </row>
    <row r="87" spans="1:16" ht="12.75">
      <c r="A87" s="4"/>
      <c r="B87" s="232" t="s">
        <v>86</v>
      </c>
      <c r="C87" s="233"/>
      <c r="D87" s="233"/>
      <c r="E87" s="233"/>
      <c r="F87" s="233"/>
      <c r="G87" s="233"/>
      <c r="H87" s="234"/>
      <c r="J87" s="229" t="s">
        <v>86</v>
      </c>
      <c r="K87" s="230"/>
      <c r="L87" s="230"/>
      <c r="M87" s="230"/>
      <c r="N87" s="230"/>
      <c r="O87" s="230"/>
      <c r="P87" s="231"/>
    </row>
    <row r="88" spans="1:16" ht="12.75">
      <c r="A88" s="4"/>
      <c r="B88" s="74"/>
      <c r="C88" s="74"/>
      <c r="D88" s="74"/>
      <c r="E88" s="74"/>
      <c r="F88" s="74"/>
      <c r="G88" s="74"/>
      <c r="H88" s="74"/>
      <c r="J88" s="4"/>
      <c r="K88" s="4"/>
      <c r="L88" s="4"/>
      <c r="M88" s="4"/>
      <c r="N88" s="4"/>
      <c r="O88" s="4"/>
      <c r="P88" s="4"/>
    </row>
    <row r="89" spans="1:16" ht="12.75">
      <c r="A89" s="4"/>
      <c r="B89" s="74"/>
      <c r="C89" s="74"/>
      <c r="D89" s="74"/>
      <c r="E89" s="77" t="s">
        <v>82</v>
      </c>
      <c r="F89" s="74"/>
      <c r="G89" s="78">
        <f>ROUND(VLOOKUP($C$85,$D$49:$H$51,3),2)</f>
        <v>12</v>
      </c>
      <c r="H89" s="74" t="s">
        <v>84</v>
      </c>
      <c r="J89" s="63" t="s">
        <v>82</v>
      </c>
      <c r="K89" s="4"/>
      <c r="L89" s="128">
        <v>12</v>
      </c>
      <c r="M89" s="4" t="s">
        <v>84</v>
      </c>
      <c r="N89" s="4"/>
      <c r="O89" s="4"/>
      <c r="P89" s="4"/>
    </row>
    <row r="90" spans="1:16" ht="12.75">
      <c r="A90" s="4"/>
      <c r="B90" s="74"/>
      <c r="C90" s="74"/>
      <c r="D90" s="74"/>
      <c r="E90" s="77" t="s">
        <v>83</v>
      </c>
      <c r="F90" s="74"/>
      <c r="G90" s="88">
        <f>'Preisblatt (NE) 2024'!G90</f>
        <v>1.4517</v>
      </c>
      <c r="H90" s="74" t="s">
        <v>36</v>
      </c>
      <c r="J90" s="63" t="s">
        <v>83</v>
      </c>
      <c r="K90" s="4"/>
      <c r="L90" s="129">
        <v>0.9672</v>
      </c>
      <c r="M90" s="4" t="s">
        <v>36</v>
      </c>
      <c r="N90" s="4"/>
      <c r="O90" s="4"/>
      <c r="P90" s="4"/>
    </row>
    <row r="91" spans="1:20" ht="15">
      <c r="A91" s="4"/>
      <c r="B91" s="4"/>
      <c r="C91" s="4"/>
      <c r="D91" s="4"/>
      <c r="E91" s="4"/>
      <c r="F91" s="4"/>
      <c r="G91" s="4"/>
      <c r="H91" s="4"/>
      <c r="J91" s="4"/>
      <c r="K91" s="4"/>
      <c r="L91" s="4"/>
      <c r="M91" s="4"/>
      <c r="N91" s="4"/>
      <c r="O91" s="63" t="s">
        <v>81</v>
      </c>
      <c r="P91" s="122">
        <v>263.472</v>
      </c>
      <c r="R91" s="175">
        <f>H92-P91</f>
        <v>125.96999999999997</v>
      </c>
      <c r="T91" s="176">
        <f>R91/P91</f>
        <v>0.4781153215521952</v>
      </c>
    </row>
    <row r="92" spans="1:8" ht="15">
      <c r="A92" s="4"/>
      <c r="B92" s="4"/>
      <c r="C92" s="4"/>
      <c r="D92" s="4"/>
      <c r="E92" s="4"/>
      <c r="F92" s="4"/>
      <c r="G92" s="63" t="s">
        <v>81</v>
      </c>
      <c r="H92" s="91">
        <f>'Preisblatt (NE) 2024'!H92</f>
        <v>389.44199999999995</v>
      </c>
    </row>
  </sheetData>
  <sheetProtection/>
  <mergeCells count="40">
    <mergeCell ref="B9:C9"/>
    <mergeCell ref="D9:E9"/>
    <mergeCell ref="B27:C27"/>
    <mergeCell ref="D27:E27"/>
    <mergeCell ref="B47:C47"/>
    <mergeCell ref="D47:E47"/>
    <mergeCell ref="B49:C49"/>
    <mergeCell ref="B50:C50"/>
    <mergeCell ref="B51:C51"/>
    <mergeCell ref="B52:C52"/>
    <mergeCell ref="B53:C53"/>
    <mergeCell ref="B57:H57"/>
    <mergeCell ref="B58:H58"/>
    <mergeCell ref="B60:H60"/>
    <mergeCell ref="B61:H61"/>
    <mergeCell ref="G85:H85"/>
    <mergeCell ref="B87:H87"/>
    <mergeCell ref="J9:K9"/>
    <mergeCell ref="J50:K50"/>
    <mergeCell ref="J51:K51"/>
    <mergeCell ref="J52:K52"/>
    <mergeCell ref="J53:K53"/>
    <mergeCell ref="L9:M9"/>
    <mergeCell ref="J27:K27"/>
    <mergeCell ref="L27:M27"/>
    <mergeCell ref="J47:K47"/>
    <mergeCell ref="L47:M47"/>
    <mergeCell ref="J49:K49"/>
    <mergeCell ref="J57:P57"/>
    <mergeCell ref="J58:P58"/>
    <mergeCell ref="J60:P60"/>
    <mergeCell ref="J61:P61"/>
    <mergeCell ref="O85:P85"/>
    <mergeCell ref="J87:P87"/>
    <mergeCell ref="R8:S8"/>
    <mergeCell ref="T8:U8"/>
    <mergeCell ref="R26:S26"/>
    <mergeCell ref="T26:U26"/>
    <mergeCell ref="R46:S46"/>
    <mergeCell ref="T46:U46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J134"/>
  <sheetViews>
    <sheetView zoomScalePageLayoutView="0" workbookViewId="0" topLeftCell="A1">
      <selection activeCell="A7" sqref="A7"/>
    </sheetView>
  </sheetViews>
  <sheetFormatPr defaultColWidth="9.140625" defaultRowHeight="12.75" outlineLevelRow="1"/>
  <cols>
    <col min="1" max="3" width="14.57421875" style="95" customWidth="1"/>
    <col min="4" max="4" width="18.7109375" style="95" customWidth="1"/>
    <col min="5" max="6" width="14.57421875" style="95" customWidth="1"/>
    <col min="7" max="9" width="16.57421875" style="95" customWidth="1"/>
    <col min="10" max="10" width="9.140625" style="95" customWidth="1"/>
    <col min="11" max="12" width="14.57421875" style="95" customWidth="1"/>
    <col min="13" max="13" width="18.7109375" style="95" customWidth="1"/>
    <col min="14" max="15" width="14.57421875" style="95" customWidth="1"/>
    <col min="16" max="18" width="16.57421875" style="95" customWidth="1"/>
    <col min="19" max="19" width="9.140625" style="95" customWidth="1"/>
    <col min="20" max="21" width="14.57421875" style="95" customWidth="1"/>
    <col min="22" max="22" width="18.7109375" style="95" customWidth="1"/>
    <col min="23" max="24" width="14.57421875" style="95" customWidth="1"/>
    <col min="25" max="27" width="16.57421875" style="95" customWidth="1"/>
    <col min="28" max="16384" width="9.140625" style="95" customWidth="1"/>
  </cols>
  <sheetData>
    <row r="1" spans="9:36" ht="44.25" customHeight="1">
      <c r="I1" s="180">
        <v>2018</v>
      </c>
      <c r="R1" s="180">
        <v>2018</v>
      </c>
      <c r="AA1" s="178" t="s">
        <v>142</v>
      </c>
      <c r="AJ1" s="177" t="s">
        <v>143</v>
      </c>
    </row>
    <row r="2" spans="1:29" ht="18">
      <c r="A2" s="96"/>
      <c r="B2" s="97" t="s">
        <v>103</v>
      </c>
      <c r="H2" s="100" t="s">
        <v>144</v>
      </c>
      <c r="I2" s="182">
        <v>43073</v>
      </c>
      <c r="K2" s="97" t="s">
        <v>103</v>
      </c>
      <c r="R2" s="183">
        <v>43023</v>
      </c>
      <c r="T2" s="97" t="s">
        <v>103</v>
      </c>
      <c r="AC2" s="97" t="s">
        <v>103</v>
      </c>
    </row>
    <row r="4" spans="2:29" ht="15">
      <c r="B4" s="98" t="s">
        <v>104</v>
      </c>
      <c r="K4" s="98" t="s">
        <v>104</v>
      </c>
      <c r="T4" s="98" t="s">
        <v>104</v>
      </c>
      <c r="AC4" s="98" t="s">
        <v>104</v>
      </c>
    </row>
    <row r="6" spans="3:32" ht="12.75">
      <c r="C6" s="99" t="e">
        <f>#REF!</f>
        <v>#REF!</v>
      </c>
      <c r="D6" s="96" t="s">
        <v>105</v>
      </c>
      <c r="E6" s="100" t="s">
        <v>106</v>
      </c>
      <c r="L6" s="99">
        <v>1109754.3909781862</v>
      </c>
      <c r="M6" s="96" t="s">
        <v>105</v>
      </c>
      <c r="N6" s="100" t="s">
        <v>106</v>
      </c>
      <c r="U6" s="99" t="e">
        <f>C6-L6</f>
        <v>#REF!</v>
      </c>
      <c r="V6" s="96" t="s">
        <v>105</v>
      </c>
      <c r="W6" s="100" t="s">
        <v>106</v>
      </c>
      <c r="AD6" s="188" t="e">
        <f>U6/L6</f>
        <v>#REF!</v>
      </c>
      <c r="AE6" s="96" t="s">
        <v>105</v>
      </c>
      <c r="AF6" s="100" t="s">
        <v>106</v>
      </c>
    </row>
    <row r="7" spans="3:30" ht="12.75">
      <c r="C7" s="115"/>
      <c r="L7" s="115"/>
      <c r="U7" s="115">
        <v>-14143.750000000233</v>
      </c>
      <c r="AD7" s="115"/>
    </row>
    <row r="8" spans="3:30" ht="12.75">
      <c r="C8" s="131"/>
      <c r="L8" s="131"/>
      <c r="U8" s="115" t="e">
        <f>U6-U7</f>
        <v>#REF!</v>
      </c>
      <c r="AD8" s="131"/>
    </row>
    <row r="9" spans="2:29" ht="15">
      <c r="B9" s="98" t="s">
        <v>107</v>
      </c>
      <c r="K9" s="98" t="s">
        <v>107</v>
      </c>
      <c r="T9" s="98" t="s">
        <v>107</v>
      </c>
      <c r="AC9" s="98" t="s">
        <v>107</v>
      </c>
    </row>
    <row r="11" spans="4:36" ht="63.75">
      <c r="D11" s="101" t="s">
        <v>8</v>
      </c>
      <c r="E11" s="101" t="s">
        <v>108</v>
      </c>
      <c r="F11" s="101" t="s">
        <v>109</v>
      </c>
      <c r="G11" s="101" t="s">
        <v>110</v>
      </c>
      <c r="H11" s="101" t="s">
        <v>111</v>
      </c>
      <c r="I11" s="101" t="s">
        <v>112</v>
      </c>
      <c r="M11" s="101" t="s">
        <v>8</v>
      </c>
      <c r="N11" s="101" t="s">
        <v>108</v>
      </c>
      <c r="O11" s="101" t="s">
        <v>109</v>
      </c>
      <c r="P11" s="101" t="s">
        <v>110</v>
      </c>
      <c r="Q11" s="101" t="s">
        <v>111</v>
      </c>
      <c r="R11" s="101" t="s">
        <v>112</v>
      </c>
      <c r="V11" s="101" t="s">
        <v>8</v>
      </c>
      <c r="W11" s="101" t="s">
        <v>108</v>
      </c>
      <c r="X11" s="101" t="s">
        <v>109</v>
      </c>
      <c r="Y11" s="101" t="s">
        <v>110</v>
      </c>
      <c r="Z11" s="101" t="s">
        <v>111</v>
      </c>
      <c r="AA11" s="101" t="s">
        <v>112</v>
      </c>
      <c r="AE11" s="101" t="s">
        <v>8</v>
      </c>
      <c r="AF11" s="101" t="s">
        <v>108</v>
      </c>
      <c r="AG11" s="101" t="s">
        <v>109</v>
      </c>
      <c r="AH11" s="101" t="s">
        <v>110</v>
      </c>
      <c r="AI11" s="101" t="s">
        <v>111</v>
      </c>
      <c r="AJ11" s="101" t="s">
        <v>112</v>
      </c>
    </row>
    <row r="12" spans="2:36" ht="15">
      <c r="B12" s="98" t="s">
        <v>113</v>
      </c>
      <c r="D12" s="102" t="s">
        <v>139</v>
      </c>
      <c r="E12" s="103">
        <v>5</v>
      </c>
      <c r="F12" s="104" t="e">
        <f>#REF!</f>
        <v>#REF!</v>
      </c>
      <c r="G12" s="105" t="e">
        <f>#REF!</f>
        <v>#REF!</v>
      </c>
      <c r="H12" s="106" t="e">
        <f>#REF!</f>
        <v>#REF!</v>
      </c>
      <c r="I12" s="107" t="e">
        <f>#REF!</f>
        <v>#REF!</v>
      </c>
      <c r="K12" s="98" t="s">
        <v>113</v>
      </c>
      <c r="M12" s="102" t="s">
        <v>139</v>
      </c>
      <c r="N12" s="103">
        <v>5</v>
      </c>
      <c r="O12" s="104">
        <v>137.711</v>
      </c>
      <c r="P12" s="105">
        <v>12</v>
      </c>
      <c r="Q12" s="106">
        <v>0.9671655923651832</v>
      </c>
      <c r="R12" s="107">
        <v>1391.8934089020174</v>
      </c>
      <c r="T12" s="98" t="s">
        <v>113</v>
      </c>
      <c r="V12" s="102" t="s">
        <v>139</v>
      </c>
      <c r="W12" s="103">
        <f aca="true" t="shared" si="0" ref="W12:AA14">E12-N12</f>
        <v>0</v>
      </c>
      <c r="X12" s="104" t="e">
        <f t="shared" si="0"/>
        <v>#REF!</v>
      </c>
      <c r="Y12" s="105" t="e">
        <f t="shared" si="0"/>
        <v>#REF!</v>
      </c>
      <c r="Z12" s="106" t="e">
        <f t="shared" si="0"/>
        <v>#REF!</v>
      </c>
      <c r="AA12" s="107" t="e">
        <f t="shared" si="0"/>
        <v>#REF!</v>
      </c>
      <c r="AC12" s="98" t="s">
        <v>113</v>
      </c>
      <c r="AE12" s="102" t="s">
        <v>139</v>
      </c>
      <c r="AF12" s="191">
        <f aca="true" t="shared" si="1" ref="AF12:AJ14">W12/N12</f>
        <v>0</v>
      </c>
      <c r="AG12" s="191" t="e">
        <f t="shared" si="1"/>
        <v>#REF!</v>
      </c>
      <c r="AH12" s="191" t="e">
        <f t="shared" si="1"/>
        <v>#REF!</v>
      </c>
      <c r="AI12" s="191" t="e">
        <f t="shared" si="1"/>
        <v>#REF!</v>
      </c>
      <c r="AJ12" s="192" t="e">
        <f t="shared" si="1"/>
        <v>#REF!</v>
      </c>
    </row>
    <row r="13" spans="2:36" ht="15">
      <c r="B13" s="98" t="s">
        <v>114</v>
      </c>
      <c r="D13" s="102" t="s">
        <v>140</v>
      </c>
      <c r="E13" s="103">
        <v>6</v>
      </c>
      <c r="F13" s="104" t="e">
        <f>#REF!</f>
        <v>#REF!</v>
      </c>
      <c r="G13" s="105" t="e">
        <f>#REF!</f>
        <v>#REF!</v>
      </c>
      <c r="H13" s="106" t="e">
        <f>#REF!</f>
        <v>#REF!</v>
      </c>
      <c r="I13" s="107" t="e">
        <f>#REF!</f>
        <v>#REF!</v>
      </c>
      <c r="K13" s="98" t="s">
        <v>114</v>
      </c>
      <c r="M13" s="102" t="s">
        <v>140</v>
      </c>
      <c r="N13" s="103">
        <v>6</v>
      </c>
      <c r="O13" s="104">
        <v>961.964</v>
      </c>
      <c r="P13" s="105">
        <v>24</v>
      </c>
      <c r="Q13" s="106">
        <v>0.9431655923651832</v>
      </c>
      <c r="R13" s="107">
        <v>9216.91345893981</v>
      </c>
      <c r="T13" s="98" t="s">
        <v>114</v>
      </c>
      <c r="V13" s="102" t="s">
        <v>140</v>
      </c>
      <c r="W13" s="103">
        <f t="shared" si="0"/>
        <v>0</v>
      </c>
      <c r="X13" s="104" t="e">
        <f t="shared" si="0"/>
        <v>#REF!</v>
      </c>
      <c r="Y13" s="105" t="e">
        <f t="shared" si="0"/>
        <v>#REF!</v>
      </c>
      <c r="Z13" s="106" t="e">
        <f t="shared" si="0"/>
        <v>#REF!</v>
      </c>
      <c r="AA13" s="107" t="e">
        <f t="shared" si="0"/>
        <v>#REF!</v>
      </c>
      <c r="AC13" s="98" t="s">
        <v>114</v>
      </c>
      <c r="AE13" s="102" t="s">
        <v>140</v>
      </c>
      <c r="AF13" s="191">
        <f t="shared" si="1"/>
        <v>0</v>
      </c>
      <c r="AG13" s="191" t="e">
        <f t="shared" si="1"/>
        <v>#REF!</v>
      </c>
      <c r="AH13" s="191" t="e">
        <f t="shared" si="1"/>
        <v>#REF!</v>
      </c>
      <c r="AI13" s="191" t="e">
        <f t="shared" si="1"/>
        <v>#REF!</v>
      </c>
      <c r="AJ13" s="192" t="e">
        <f t="shared" si="1"/>
        <v>#REF!</v>
      </c>
    </row>
    <row r="14" spans="4:36" ht="12.75">
      <c r="D14" s="102" t="s">
        <v>141</v>
      </c>
      <c r="E14" s="103">
        <v>2</v>
      </c>
      <c r="F14" s="104" t="e">
        <f>#REF!</f>
        <v>#REF!</v>
      </c>
      <c r="G14" s="105" t="e">
        <f>#REF!</f>
        <v>#REF!</v>
      </c>
      <c r="H14" s="106" t="e">
        <f>#REF!</f>
        <v>#REF!</v>
      </c>
      <c r="I14" s="107" t="e">
        <f>#REF!</f>
        <v>#REF!</v>
      </c>
      <c r="M14" s="102" t="s">
        <v>141</v>
      </c>
      <c r="N14" s="103">
        <v>2</v>
      </c>
      <c r="O14" s="104">
        <v>1968.815</v>
      </c>
      <c r="P14" s="105">
        <v>36</v>
      </c>
      <c r="Q14" s="106">
        <v>0.9407655923651832</v>
      </c>
      <c r="R14" s="107">
        <v>18593.93409732458</v>
      </c>
      <c r="V14" s="102" t="s">
        <v>141</v>
      </c>
      <c r="W14" s="103">
        <f t="shared" si="0"/>
        <v>0</v>
      </c>
      <c r="X14" s="104" t="e">
        <f t="shared" si="0"/>
        <v>#REF!</v>
      </c>
      <c r="Y14" s="105" t="e">
        <f t="shared" si="0"/>
        <v>#REF!</v>
      </c>
      <c r="Z14" s="106" t="e">
        <f t="shared" si="0"/>
        <v>#REF!</v>
      </c>
      <c r="AA14" s="107" t="e">
        <f t="shared" si="0"/>
        <v>#REF!</v>
      </c>
      <c r="AE14" s="102" t="s">
        <v>141</v>
      </c>
      <c r="AF14" s="191">
        <f t="shared" si="1"/>
        <v>0</v>
      </c>
      <c r="AG14" s="191" t="e">
        <f t="shared" si="1"/>
        <v>#REF!</v>
      </c>
      <c r="AH14" s="191" t="e">
        <f t="shared" si="1"/>
        <v>#REF!</v>
      </c>
      <c r="AI14" s="191" t="e">
        <f t="shared" si="1"/>
        <v>#REF!</v>
      </c>
      <c r="AJ14" s="192" t="e">
        <f t="shared" si="1"/>
        <v>#REF!</v>
      </c>
    </row>
    <row r="15" spans="4:36" ht="12.75">
      <c r="D15" s="102" t="s">
        <v>37</v>
      </c>
      <c r="E15" s="103" t="s">
        <v>37</v>
      </c>
      <c r="F15" s="104" t="s">
        <v>37</v>
      </c>
      <c r="G15" s="105" t="s">
        <v>37</v>
      </c>
      <c r="H15" s="106"/>
      <c r="I15" s="107" t="s">
        <v>37</v>
      </c>
      <c r="M15" s="102" t="s">
        <v>37</v>
      </c>
      <c r="N15" s="103" t="s">
        <v>37</v>
      </c>
      <c r="O15" s="104" t="s">
        <v>37</v>
      </c>
      <c r="P15" s="105" t="s">
        <v>37</v>
      </c>
      <c r="Q15" s="106"/>
      <c r="R15" s="107" t="s">
        <v>37</v>
      </c>
      <c r="V15" s="102" t="s">
        <v>37</v>
      </c>
      <c r="W15" s="103" t="s">
        <v>37</v>
      </c>
      <c r="X15" s="104" t="s">
        <v>37</v>
      </c>
      <c r="Y15" s="105" t="s">
        <v>37</v>
      </c>
      <c r="Z15" s="106"/>
      <c r="AA15" s="107" t="s">
        <v>37</v>
      </c>
      <c r="AE15" s="102" t="s">
        <v>37</v>
      </c>
      <c r="AF15" s="103" t="s">
        <v>37</v>
      </c>
      <c r="AG15" s="104" t="s">
        <v>37</v>
      </c>
      <c r="AH15" s="105" t="s">
        <v>37</v>
      </c>
      <c r="AI15" s="106"/>
      <c r="AJ15" s="107" t="s">
        <v>37</v>
      </c>
    </row>
    <row r="16" spans="4:36" ht="12.75">
      <c r="D16" s="102" t="s">
        <v>37</v>
      </c>
      <c r="E16" s="103" t="s">
        <v>37</v>
      </c>
      <c r="F16" s="104" t="s">
        <v>37</v>
      </c>
      <c r="G16" s="105" t="s">
        <v>37</v>
      </c>
      <c r="H16" s="106" t="s">
        <v>37</v>
      </c>
      <c r="I16" s="107" t="s">
        <v>37</v>
      </c>
      <c r="M16" s="102" t="s">
        <v>37</v>
      </c>
      <c r="N16" s="103" t="s">
        <v>37</v>
      </c>
      <c r="O16" s="104" t="s">
        <v>37</v>
      </c>
      <c r="P16" s="105" t="s">
        <v>37</v>
      </c>
      <c r="Q16" s="106" t="s">
        <v>37</v>
      </c>
      <c r="R16" s="107" t="s">
        <v>37</v>
      </c>
      <c r="V16" s="102" t="s">
        <v>37</v>
      </c>
      <c r="W16" s="103" t="s">
        <v>37</v>
      </c>
      <c r="X16" s="104" t="s">
        <v>37</v>
      </c>
      <c r="Y16" s="105" t="s">
        <v>37</v>
      </c>
      <c r="Z16" s="106" t="s">
        <v>37</v>
      </c>
      <c r="AA16" s="107" t="s">
        <v>37</v>
      </c>
      <c r="AE16" s="102" t="s">
        <v>37</v>
      </c>
      <c r="AF16" s="103" t="s">
        <v>37</v>
      </c>
      <c r="AG16" s="104" t="s">
        <v>37</v>
      </c>
      <c r="AH16" s="105" t="s">
        <v>37</v>
      </c>
      <c r="AI16" s="106" t="s">
        <v>37</v>
      </c>
      <c r="AJ16" s="107" t="s">
        <v>37</v>
      </c>
    </row>
    <row r="17" spans="4:36" ht="12.75">
      <c r="D17" s="102" t="s">
        <v>37</v>
      </c>
      <c r="E17" s="103" t="s">
        <v>37</v>
      </c>
      <c r="F17" s="104" t="s">
        <v>37</v>
      </c>
      <c r="G17" s="105" t="s">
        <v>37</v>
      </c>
      <c r="H17" s="106" t="s">
        <v>37</v>
      </c>
      <c r="I17" s="107" t="s">
        <v>37</v>
      </c>
      <c r="M17" s="102" t="s">
        <v>37</v>
      </c>
      <c r="N17" s="103" t="s">
        <v>37</v>
      </c>
      <c r="O17" s="104" t="s">
        <v>37</v>
      </c>
      <c r="P17" s="105" t="s">
        <v>37</v>
      </c>
      <c r="Q17" s="106" t="s">
        <v>37</v>
      </c>
      <c r="R17" s="107" t="s">
        <v>37</v>
      </c>
      <c r="V17" s="102" t="s">
        <v>37</v>
      </c>
      <c r="W17" s="103" t="s">
        <v>37</v>
      </c>
      <c r="X17" s="104" t="s">
        <v>37</v>
      </c>
      <c r="Y17" s="105" t="s">
        <v>37</v>
      </c>
      <c r="Z17" s="106" t="s">
        <v>37</v>
      </c>
      <c r="AA17" s="107" t="s">
        <v>37</v>
      </c>
      <c r="AE17" s="102" t="s">
        <v>37</v>
      </c>
      <c r="AF17" s="103" t="s">
        <v>37</v>
      </c>
      <c r="AG17" s="104" t="s">
        <v>37</v>
      </c>
      <c r="AH17" s="105" t="s">
        <v>37</v>
      </c>
      <c r="AI17" s="106" t="s">
        <v>37</v>
      </c>
      <c r="AJ17" s="107" t="s">
        <v>37</v>
      </c>
    </row>
    <row r="18" spans="4:36" ht="12.75" hidden="1" outlineLevel="1">
      <c r="D18" s="102"/>
      <c r="E18" s="103"/>
      <c r="F18" s="104"/>
      <c r="G18" s="105"/>
      <c r="H18" s="106"/>
      <c r="I18" s="107"/>
      <c r="M18" s="102"/>
      <c r="N18" s="103"/>
      <c r="O18" s="104"/>
      <c r="P18" s="105"/>
      <c r="Q18" s="106"/>
      <c r="R18" s="107"/>
      <c r="V18" s="102"/>
      <c r="W18" s="103"/>
      <c r="X18" s="104"/>
      <c r="Y18" s="105"/>
      <c r="Z18" s="106"/>
      <c r="AA18" s="107"/>
      <c r="AE18" s="102"/>
      <c r="AF18" s="103"/>
      <c r="AG18" s="104"/>
      <c r="AH18" s="105"/>
      <c r="AI18" s="106"/>
      <c r="AJ18" s="107"/>
    </row>
    <row r="19" spans="4:36" ht="12.75" hidden="1" outlineLevel="1">
      <c r="D19" s="102"/>
      <c r="E19" s="103"/>
      <c r="F19" s="104"/>
      <c r="G19" s="105"/>
      <c r="H19" s="106"/>
      <c r="I19" s="107"/>
      <c r="M19" s="102"/>
      <c r="N19" s="103"/>
      <c r="O19" s="104"/>
      <c r="P19" s="105"/>
      <c r="Q19" s="106"/>
      <c r="R19" s="107"/>
      <c r="V19" s="102"/>
      <c r="W19" s="103"/>
      <c r="X19" s="104"/>
      <c r="Y19" s="105"/>
      <c r="Z19" s="106"/>
      <c r="AA19" s="107"/>
      <c r="AE19" s="102"/>
      <c r="AF19" s="103"/>
      <c r="AG19" s="104"/>
      <c r="AH19" s="105"/>
      <c r="AI19" s="106"/>
      <c r="AJ19" s="107"/>
    </row>
    <row r="20" spans="4:36" ht="12.75" hidden="1" outlineLevel="1">
      <c r="D20" s="102"/>
      <c r="E20" s="103"/>
      <c r="F20" s="104"/>
      <c r="G20" s="105"/>
      <c r="H20" s="106"/>
      <c r="I20" s="107"/>
      <c r="M20" s="102"/>
      <c r="N20" s="103"/>
      <c r="O20" s="104"/>
      <c r="P20" s="105"/>
      <c r="Q20" s="106"/>
      <c r="R20" s="107"/>
      <c r="V20" s="102"/>
      <c r="W20" s="103"/>
      <c r="X20" s="104"/>
      <c r="Y20" s="105"/>
      <c r="Z20" s="106"/>
      <c r="AA20" s="107"/>
      <c r="AE20" s="102"/>
      <c r="AF20" s="103"/>
      <c r="AG20" s="104"/>
      <c r="AH20" s="105"/>
      <c r="AI20" s="106"/>
      <c r="AJ20" s="107"/>
    </row>
    <row r="21" spans="4:36" ht="12.75" hidden="1" outlineLevel="1">
      <c r="D21" s="102"/>
      <c r="E21" s="103"/>
      <c r="F21" s="104"/>
      <c r="G21" s="105"/>
      <c r="H21" s="106"/>
      <c r="I21" s="107"/>
      <c r="M21" s="102"/>
      <c r="N21" s="103"/>
      <c r="O21" s="104"/>
      <c r="P21" s="105"/>
      <c r="Q21" s="106"/>
      <c r="R21" s="107"/>
      <c r="V21" s="102"/>
      <c r="W21" s="103"/>
      <c r="X21" s="104"/>
      <c r="Y21" s="105"/>
      <c r="Z21" s="106"/>
      <c r="AA21" s="107"/>
      <c r="AE21" s="102"/>
      <c r="AF21" s="103"/>
      <c r="AG21" s="104"/>
      <c r="AH21" s="105"/>
      <c r="AI21" s="106"/>
      <c r="AJ21" s="107"/>
    </row>
    <row r="22" spans="4:36" ht="12.75" hidden="1" outlineLevel="1">
      <c r="D22" s="102"/>
      <c r="E22" s="103"/>
      <c r="F22" s="104"/>
      <c r="G22" s="105"/>
      <c r="H22" s="106"/>
      <c r="I22" s="107"/>
      <c r="M22" s="102"/>
      <c r="N22" s="103"/>
      <c r="O22" s="104"/>
      <c r="P22" s="105"/>
      <c r="Q22" s="106"/>
      <c r="R22" s="107"/>
      <c r="V22" s="102"/>
      <c r="W22" s="103"/>
      <c r="X22" s="104"/>
      <c r="Y22" s="105"/>
      <c r="Z22" s="106"/>
      <c r="AA22" s="107"/>
      <c r="AE22" s="102"/>
      <c r="AF22" s="103"/>
      <c r="AG22" s="104"/>
      <c r="AH22" s="105"/>
      <c r="AI22" s="106"/>
      <c r="AJ22" s="107"/>
    </row>
    <row r="23" spans="4:36" ht="12.75" hidden="1" outlineLevel="1">
      <c r="D23" s="102"/>
      <c r="E23" s="103"/>
      <c r="F23" s="104"/>
      <c r="G23" s="105"/>
      <c r="H23" s="106"/>
      <c r="I23" s="107"/>
      <c r="M23" s="102"/>
      <c r="N23" s="103"/>
      <c r="O23" s="104"/>
      <c r="P23" s="105"/>
      <c r="Q23" s="106"/>
      <c r="R23" s="107"/>
      <c r="V23" s="102"/>
      <c r="W23" s="103"/>
      <c r="X23" s="104"/>
      <c r="Y23" s="105"/>
      <c r="Z23" s="106"/>
      <c r="AA23" s="107"/>
      <c r="AE23" s="102"/>
      <c r="AF23" s="103"/>
      <c r="AG23" s="104"/>
      <c r="AH23" s="105"/>
      <c r="AI23" s="106"/>
      <c r="AJ23" s="107"/>
    </row>
    <row r="24" spans="4:36" ht="12.75" hidden="1" outlineLevel="1">
      <c r="D24" s="102"/>
      <c r="E24" s="103"/>
      <c r="F24" s="104"/>
      <c r="G24" s="105"/>
      <c r="H24" s="106"/>
      <c r="I24" s="107"/>
      <c r="M24" s="102"/>
      <c r="N24" s="103"/>
      <c r="O24" s="104"/>
      <c r="P24" s="105"/>
      <c r="Q24" s="106"/>
      <c r="R24" s="107"/>
      <c r="V24" s="102"/>
      <c r="W24" s="103"/>
      <c r="X24" s="104"/>
      <c r="Y24" s="105"/>
      <c r="Z24" s="106"/>
      <c r="AA24" s="107"/>
      <c r="AE24" s="102"/>
      <c r="AF24" s="103"/>
      <c r="AG24" s="104"/>
      <c r="AH24" s="105"/>
      <c r="AI24" s="106"/>
      <c r="AJ24" s="107"/>
    </row>
    <row r="25" spans="4:36" ht="12.75" hidden="1" outlineLevel="1">
      <c r="D25" s="102"/>
      <c r="E25" s="103"/>
      <c r="F25" s="104"/>
      <c r="G25" s="105"/>
      <c r="H25" s="106"/>
      <c r="I25" s="107"/>
      <c r="M25" s="102"/>
      <c r="N25" s="103"/>
      <c r="O25" s="104"/>
      <c r="P25" s="105"/>
      <c r="Q25" s="106"/>
      <c r="R25" s="107"/>
      <c r="V25" s="102"/>
      <c r="W25" s="103"/>
      <c r="X25" s="104"/>
      <c r="Y25" s="105"/>
      <c r="Z25" s="106"/>
      <c r="AA25" s="107"/>
      <c r="AE25" s="102"/>
      <c r="AF25" s="103"/>
      <c r="AG25" s="104"/>
      <c r="AH25" s="105"/>
      <c r="AI25" s="106"/>
      <c r="AJ25" s="107"/>
    </row>
    <row r="26" spans="4:36" ht="12.75" hidden="1" outlineLevel="1">
      <c r="D26" s="102"/>
      <c r="E26" s="103"/>
      <c r="F26" s="104"/>
      <c r="G26" s="105"/>
      <c r="H26" s="106"/>
      <c r="I26" s="107"/>
      <c r="M26" s="102"/>
      <c r="N26" s="103"/>
      <c r="O26" s="104"/>
      <c r="P26" s="105"/>
      <c r="Q26" s="106"/>
      <c r="R26" s="107"/>
      <c r="V26" s="102"/>
      <c r="W26" s="103"/>
      <c r="X26" s="104"/>
      <c r="Y26" s="105"/>
      <c r="Z26" s="106"/>
      <c r="AA26" s="107"/>
      <c r="AE26" s="102"/>
      <c r="AF26" s="103"/>
      <c r="AG26" s="104"/>
      <c r="AH26" s="105"/>
      <c r="AI26" s="106"/>
      <c r="AJ26" s="107"/>
    </row>
    <row r="27" spans="4:36" ht="12.75" hidden="1" outlineLevel="1">
      <c r="D27" s="102"/>
      <c r="E27" s="103"/>
      <c r="F27" s="104"/>
      <c r="G27" s="105"/>
      <c r="H27" s="106"/>
      <c r="I27" s="107"/>
      <c r="M27" s="102"/>
      <c r="N27" s="103"/>
      <c r="O27" s="104"/>
      <c r="P27" s="105"/>
      <c r="Q27" s="106"/>
      <c r="R27" s="107"/>
      <c r="V27" s="102"/>
      <c r="W27" s="103"/>
      <c r="X27" s="104"/>
      <c r="Y27" s="105"/>
      <c r="Z27" s="106"/>
      <c r="AA27" s="107"/>
      <c r="AE27" s="102"/>
      <c r="AF27" s="103"/>
      <c r="AG27" s="104"/>
      <c r="AH27" s="105"/>
      <c r="AI27" s="106"/>
      <c r="AJ27" s="107"/>
    </row>
    <row r="28" spans="4:36" ht="12.75" hidden="1" outlineLevel="1">
      <c r="D28" s="102"/>
      <c r="E28" s="103"/>
      <c r="F28" s="104"/>
      <c r="G28" s="105"/>
      <c r="H28" s="106"/>
      <c r="I28" s="107"/>
      <c r="M28" s="102"/>
      <c r="N28" s="103"/>
      <c r="O28" s="104"/>
      <c r="P28" s="105"/>
      <c r="Q28" s="106"/>
      <c r="R28" s="107"/>
      <c r="V28" s="102"/>
      <c r="W28" s="103"/>
      <c r="X28" s="104"/>
      <c r="Y28" s="105"/>
      <c r="Z28" s="106"/>
      <c r="AA28" s="107"/>
      <c r="AE28" s="102"/>
      <c r="AF28" s="103"/>
      <c r="AG28" s="104"/>
      <c r="AH28" s="105"/>
      <c r="AI28" s="106"/>
      <c r="AJ28" s="107"/>
    </row>
    <row r="29" spans="4:36" ht="12.75" hidden="1" outlineLevel="1">
      <c r="D29" s="102"/>
      <c r="E29" s="103"/>
      <c r="F29" s="104"/>
      <c r="G29" s="105"/>
      <c r="H29" s="106"/>
      <c r="I29" s="107"/>
      <c r="M29" s="102"/>
      <c r="N29" s="103"/>
      <c r="O29" s="104"/>
      <c r="P29" s="105"/>
      <c r="Q29" s="106"/>
      <c r="R29" s="107"/>
      <c r="V29" s="102"/>
      <c r="W29" s="103"/>
      <c r="X29" s="104"/>
      <c r="Y29" s="105"/>
      <c r="Z29" s="106"/>
      <c r="AA29" s="107"/>
      <c r="AE29" s="102"/>
      <c r="AF29" s="103"/>
      <c r="AG29" s="104"/>
      <c r="AH29" s="105"/>
      <c r="AI29" s="106"/>
      <c r="AJ29" s="107"/>
    </row>
    <row r="30" spans="4:36" ht="12.75" hidden="1" outlineLevel="1">
      <c r="D30" s="102"/>
      <c r="E30" s="103"/>
      <c r="F30" s="104"/>
      <c r="G30" s="105"/>
      <c r="H30" s="106"/>
      <c r="I30" s="107"/>
      <c r="M30" s="102"/>
      <c r="N30" s="103"/>
      <c r="O30" s="104"/>
      <c r="P30" s="105"/>
      <c r="Q30" s="106"/>
      <c r="R30" s="107"/>
      <c r="V30" s="102"/>
      <c r="W30" s="103"/>
      <c r="X30" s="104"/>
      <c r="Y30" s="105"/>
      <c r="Z30" s="106"/>
      <c r="AA30" s="107"/>
      <c r="AE30" s="102"/>
      <c r="AF30" s="103"/>
      <c r="AG30" s="104"/>
      <c r="AH30" s="105"/>
      <c r="AI30" s="106"/>
      <c r="AJ30" s="107"/>
    </row>
    <row r="31" spans="4:36" ht="12.75" hidden="1" outlineLevel="1">
      <c r="D31" s="102"/>
      <c r="E31" s="103"/>
      <c r="F31" s="104"/>
      <c r="G31" s="105"/>
      <c r="H31" s="106"/>
      <c r="I31" s="107"/>
      <c r="M31" s="102"/>
      <c r="N31" s="103"/>
      <c r="O31" s="104"/>
      <c r="P31" s="105"/>
      <c r="Q31" s="106"/>
      <c r="R31" s="107"/>
      <c r="V31" s="102"/>
      <c r="W31" s="103"/>
      <c r="X31" s="104"/>
      <c r="Y31" s="105"/>
      <c r="Z31" s="106"/>
      <c r="AA31" s="107"/>
      <c r="AE31" s="102"/>
      <c r="AF31" s="103"/>
      <c r="AG31" s="104"/>
      <c r="AH31" s="105"/>
      <c r="AI31" s="106"/>
      <c r="AJ31" s="107"/>
    </row>
    <row r="32" spans="4:36" ht="12.75" collapsed="1">
      <c r="D32" s="108"/>
      <c r="E32" s="109"/>
      <c r="F32" s="110"/>
      <c r="G32" s="111"/>
      <c r="H32" s="112"/>
      <c r="I32" s="113"/>
      <c r="M32" s="108"/>
      <c r="N32" s="109"/>
      <c r="O32" s="110"/>
      <c r="P32" s="111"/>
      <c r="Q32" s="112"/>
      <c r="R32" s="113"/>
      <c r="V32" s="108"/>
      <c r="W32" s="109"/>
      <c r="X32" s="110"/>
      <c r="Y32" s="111"/>
      <c r="Z32" s="112"/>
      <c r="AA32" s="113"/>
      <c r="AE32" s="108"/>
      <c r="AF32" s="109"/>
      <c r="AG32" s="110"/>
      <c r="AH32" s="111"/>
      <c r="AI32" s="112"/>
      <c r="AJ32" s="113"/>
    </row>
    <row r="33" spans="4:36" ht="12.75">
      <c r="D33" s="108"/>
      <c r="E33" s="109"/>
      <c r="F33" s="110"/>
      <c r="G33" s="111"/>
      <c r="H33" s="112"/>
      <c r="I33" s="113"/>
      <c r="M33" s="108"/>
      <c r="N33" s="109"/>
      <c r="O33" s="110"/>
      <c r="P33" s="111"/>
      <c r="Q33" s="112"/>
      <c r="R33" s="113"/>
      <c r="V33" s="108"/>
      <c r="W33" s="109"/>
      <c r="X33" s="110"/>
      <c r="Y33" s="111"/>
      <c r="Z33" s="112"/>
      <c r="AA33" s="113"/>
      <c r="AE33" s="108"/>
      <c r="AF33" s="109"/>
      <c r="AG33" s="110"/>
      <c r="AH33" s="111"/>
      <c r="AI33" s="112"/>
      <c r="AJ33" s="113"/>
    </row>
    <row r="34" spans="4:36" ht="12.75">
      <c r="D34" s="108"/>
      <c r="E34" s="109"/>
      <c r="F34" s="110"/>
      <c r="G34" s="111"/>
      <c r="H34" s="112"/>
      <c r="I34" s="113"/>
      <c r="M34" s="108"/>
      <c r="N34" s="109"/>
      <c r="O34" s="110"/>
      <c r="P34" s="111"/>
      <c r="Q34" s="112"/>
      <c r="R34" s="113"/>
      <c r="V34" s="108"/>
      <c r="W34" s="109"/>
      <c r="X34" s="110"/>
      <c r="Y34" s="111"/>
      <c r="Z34" s="112"/>
      <c r="AA34" s="113"/>
      <c r="AE34" s="108"/>
      <c r="AF34" s="109"/>
      <c r="AG34" s="110"/>
      <c r="AH34" s="111"/>
      <c r="AI34" s="112"/>
      <c r="AJ34" s="113"/>
    </row>
    <row r="35" spans="4:36" ht="12.75">
      <c r="D35" s="96" t="s">
        <v>115</v>
      </c>
      <c r="E35" s="96"/>
      <c r="F35" s="96"/>
      <c r="G35" s="96"/>
      <c r="H35" s="96"/>
      <c r="I35" s="114" t="e">
        <f>#REF!</f>
        <v>#REF!</v>
      </c>
      <c r="M35" s="96" t="s">
        <v>115</v>
      </c>
      <c r="N35" s="96"/>
      <c r="O35" s="96"/>
      <c r="P35" s="96"/>
      <c r="Q35" s="96"/>
      <c r="R35" s="114">
        <v>29202.74096516641</v>
      </c>
      <c r="V35" s="96" t="s">
        <v>115</v>
      </c>
      <c r="W35" s="96"/>
      <c r="X35" s="96"/>
      <c r="Y35" s="96"/>
      <c r="Z35" s="96"/>
      <c r="AA35" s="114" t="e">
        <f>I35-R35</f>
        <v>#REF!</v>
      </c>
      <c r="AE35" s="96" t="s">
        <v>115</v>
      </c>
      <c r="AF35" s="96"/>
      <c r="AG35" s="96"/>
      <c r="AH35" s="96"/>
      <c r="AI35" s="96"/>
      <c r="AJ35" s="189" t="e">
        <f>AA35/R35</f>
        <v>#REF!</v>
      </c>
    </row>
    <row r="36" spans="4:36" ht="12.75">
      <c r="D36" s="96" t="s">
        <v>116</v>
      </c>
      <c r="E36" s="96"/>
      <c r="F36" s="96"/>
      <c r="G36" s="96"/>
      <c r="H36" s="96"/>
      <c r="I36" s="114" t="e">
        <f>#REF!</f>
        <v>#REF!</v>
      </c>
      <c r="M36" s="96" t="s">
        <v>116</v>
      </c>
      <c r="N36" s="96"/>
      <c r="O36" s="96"/>
      <c r="P36" s="96"/>
      <c r="Q36" s="96"/>
      <c r="R36" s="114">
        <v>1080551.6500130198</v>
      </c>
      <c r="V36" s="96" t="s">
        <v>116</v>
      </c>
      <c r="W36" s="96"/>
      <c r="X36" s="96"/>
      <c r="Y36" s="96"/>
      <c r="Z36" s="96"/>
      <c r="AA36" s="114" t="e">
        <f>I36-R36</f>
        <v>#REF!</v>
      </c>
      <c r="AE36" s="96" t="s">
        <v>116</v>
      </c>
      <c r="AF36" s="96"/>
      <c r="AG36" s="96"/>
      <c r="AH36" s="96"/>
      <c r="AI36" s="96"/>
      <c r="AJ36" s="189" t="e">
        <f>AA36/R36</f>
        <v>#REF!</v>
      </c>
    </row>
    <row r="37" spans="4:36" ht="12.75">
      <c r="D37" s="96" t="s">
        <v>117</v>
      </c>
      <c r="E37" s="96"/>
      <c r="F37" s="96"/>
      <c r="G37" s="96"/>
      <c r="H37" s="96"/>
      <c r="I37" s="114" t="e">
        <f>#REF!</f>
        <v>#REF!</v>
      </c>
      <c r="M37" s="96" t="s">
        <v>117</v>
      </c>
      <c r="N37" s="96"/>
      <c r="O37" s="96"/>
      <c r="P37" s="96"/>
      <c r="Q37" s="96"/>
      <c r="R37" s="114">
        <v>0</v>
      </c>
      <c r="V37" s="96" t="s">
        <v>117</v>
      </c>
      <c r="W37" s="96"/>
      <c r="X37" s="96"/>
      <c r="Y37" s="96"/>
      <c r="Z37" s="96"/>
      <c r="AA37" s="114" t="e">
        <f>I37-R37</f>
        <v>#REF!</v>
      </c>
      <c r="AE37" s="96" t="s">
        <v>117</v>
      </c>
      <c r="AF37" s="96"/>
      <c r="AG37" s="96"/>
      <c r="AH37" s="96"/>
      <c r="AI37" s="96"/>
      <c r="AJ37" s="189" t="e">
        <f>AA37/R37</f>
        <v>#REF!</v>
      </c>
    </row>
    <row r="38" spans="4:36" ht="12.75">
      <c r="D38" s="96" t="s">
        <v>118</v>
      </c>
      <c r="E38" s="96"/>
      <c r="F38" s="96"/>
      <c r="G38" s="96"/>
      <c r="H38" s="96"/>
      <c r="I38" s="114" t="e">
        <f>#REF!</f>
        <v>#REF!</v>
      </c>
      <c r="M38" s="96" t="s">
        <v>118</v>
      </c>
      <c r="N38" s="96"/>
      <c r="O38" s="96"/>
      <c r="P38" s="96"/>
      <c r="Q38" s="96"/>
      <c r="R38" s="114">
        <v>1109754.3909781862</v>
      </c>
      <c r="V38" s="96" t="s">
        <v>118</v>
      </c>
      <c r="W38" s="96"/>
      <c r="X38" s="96"/>
      <c r="Y38" s="96"/>
      <c r="Z38" s="96"/>
      <c r="AA38" s="114" t="e">
        <f>I38-R38</f>
        <v>#REF!</v>
      </c>
      <c r="AE38" s="96" t="s">
        <v>118</v>
      </c>
      <c r="AF38" s="96"/>
      <c r="AG38" s="96"/>
      <c r="AH38" s="96"/>
      <c r="AI38" s="96"/>
      <c r="AJ38" s="189" t="e">
        <f>AA38/R38</f>
        <v>#REF!</v>
      </c>
    </row>
    <row r="39" spans="4:36" ht="12.75">
      <c r="D39" s="96" t="s">
        <v>119</v>
      </c>
      <c r="E39" s="96"/>
      <c r="F39" s="96"/>
      <c r="G39" s="96"/>
      <c r="H39" s="96"/>
      <c r="I39" s="114" t="e">
        <f>#REF!</f>
        <v>#REF!</v>
      </c>
      <c r="M39" s="96" t="s">
        <v>119</v>
      </c>
      <c r="N39" s="96"/>
      <c r="O39" s="96"/>
      <c r="P39" s="96"/>
      <c r="Q39" s="96"/>
      <c r="R39" s="114">
        <v>1109754.3909781862</v>
      </c>
      <c r="V39" s="96" t="s">
        <v>119</v>
      </c>
      <c r="W39" s="96"/>
      <c r="X39" s="96"/>
      <c r="Y39" s="96"/>
      <c r="Z39" s="96"/>
      <c r="AA39" s="114" t="e">
        <f>I39-R39</f>
        <v>#REF!</v>
      </c>
      <c r="AE39" s="96" t="s">
        <v>119</v>
      </c>
      <c r="AF39" s="96"/>
      <c r="AG39" s="96"/>
      <c r="AH39" s="96"/>
      <c r="AI39" s="96"/>
      <c r="AJ39" s="189" t="e">
        <f>AA39/R39</f>
        <v>#REF!</v>
      </c>
    </row>
    <row r="40" spans="4:36" ht="12.75">
      <c r="D40" s="96" t="s">
        <v>120</v>
      </c>
      <c r="E40" s="96"/>
      <c r="F40" s="96"/>
      <c r="G40" s="96"/>
      <c r="H40" s="96"/>
      <c r="I40" s="114" t="e">
        <f>#REF!</f>
        <v>#REF!</v>
      </c>
      <c r="M40" s="96" t="s">
        <v>120</v>
      </c>
      <c r="N40" s="96"/>
      <c r="O40" s="96"/>
      <c r="P40" s="96"/>
      <c r="Q40" s="96"/>
      <c r="R40" s="114">
        <v>0</v>
      </c>
      <c r="V40" s="96" t="s">
        <v>120</v>
      </c>
      <c r="W40" s="96"/>
      <c r="X40" s="96"/>
      <c r="Y40" s="96"/>
      <c r="Z40" s="96"/>
      <c r="AA40" s="114"/>
      <c r="AE40" s="96" t="s">
        <v>120</v>
      </c>
      <c r="AF40" s="96"/>
      <c r="AG40" s="96"/>
      <c r="AH40" s="96"/>
      <c r="AI40" s="96"/>
      <c r="AJ40" s="114"/>
    </row>
    <row r="41" spans="4:36" ht="12.75">
      <c r="D41" s="96" t="s">
        <v>121</v>
      </c>
      <c r="E41" s="96"/>
      <c r="F41" s="96"/>
      <c r="G41" s="96"/>
      <c r="H41" s="96"/>
      <c r="I41" s="116" t="e">
        <f>#REF!</f>
        <v>#REF!</v>
      </c>
      <c r="M41" s="96" t="s">
        <v>121</v>
      </c>
      <c r="N41" s="96"/>
      <c r="O41" s="96"/>
      <c r="P41" s="96"/>
      <c r="Q41" s="96"/>
      <c r="R41" s="116">
        <v>0</v>
      </c>
      <c r="V41" s="96" t="s">
        <v>121</v>
      </c>
      <c r="W41" s="96"/>
      <c r="X41" s="96"/>
      <c r="Y41" s="96"/>
      <c r="Z41" s="96"/>
      <c r="AA41" s="116"/>
      <c r="AE41" s="96" t="s">
        <v>121</v>
      </c>
      <c r="AF41" s="96"/>
      <c r="AG41" s="96"/>
      <c r="AH41" s="96"/>
      <c r="AI41" s="96"/>
      <c r="AJ41" s="116"/>
    </row>
    <row r="42" spans="4:36" ht="12.75">
      <c r="D42" s="96"/>
      <c r="E42" s="96"/>
      <c r="F42" s="96"/>
      <c r="G42" s="96"/>
      <c r="H42" s="96"/>
      <c r="I42" s="114"/>
      <c r="M42" s="96"/>
      <c r="N42" s="96"/>
      <c r="O42" s="96"/>
      <c r="P42" s="96"/>
      <c r="Q42" s="96"/>
      <c r="R42" s="114"/>
      <c r="V42" s="96"/>
      <c r="W42" s="96"/>
      <c r="X42" s="96"/>
      <c r="Y42" s="96"/>
      <c r="Z42" s="96"/>
      <c r="AA42" s="114"/>
      <c r="AE42" s="96"/>
      <c r="AF42" s="96"/>
      <c r="AG42" s="96"/>
      <c r="AH42" s="96"/>
      <c r="AI42" s="96"/>
      <c r="AJ42" s="114"/>
    </row>
    <row r="43" spans="4:36" ht="67.5" customHeight="1">
      <c r="D43" s="101" t="s">
        <v>122</v>
      </c>
      <c r="E43" s="101" t="s">
        <v>123</v>
      </c>
      <c r="F43" s="101" t="s">
        <v>124</v>
      </c>
      <c r="G43" s="101" t="s">
        <v>125</v>
      </c>
      <c r="H43" s="101" t="s">
        <v>126</v>
      </c>
      <c r="I43" s="101" t="s">
        <v>127</v>
      </c>
      <c r="M43" s="101" t="s">
        <v>122</v>
      </c>
      <c r="N43" s="101" t="s">
        <v>123</v>
      </c>
      <c r="O43" s="101" t="s">
        <v>124</v>
      </c>
      <c r="P43" s="101" t="s">
        <v>125</v>
      </c>
      <c r="Q43" s="101" t="s">
        <v>126</v>
      </c>
      <c r="R43" s="101" t="s">
        <v>127</v>
      </c>
      <c r="V43" s="101" t="s">
        <v>122</v>
      </c>
      <c r="W43" s="101" t="s">
        <v>123</v>
      </c>
      <c r="X43" s="101" t="s">
        <v>124</v>
      </c>
      <c r="Y43" s="101" t="s">
        <v>125</v>
      </c>
      <c r="Z43" s="101" t="s">
        <v>126</v>
      </c>
      <c r="AA43" s="101" t="s">
        <v>127</v>
      </c>
      <c r="AE43" s="101" t="s">
        <v>122</v>
      </c>
      <c r="AF43" s="101" t="s">
        <v>123</v>
      </c>
      <c r="AG43" s="101" t="s">
        <v>124</v>
      </c>
      <c r="AH43" s="101" t="s">
        <v>125</v>
      </c>
      <c r="AI43" s="101" t="s">
        <v>126</v>
      </c>
      <c r="AJ43" s="101" t="s">
        <v>127</v>
      </c>
    </row>
    <row r="44" spans="2:36" ht="15">
      <c r="B44" s="98" t="s">
        <v>128</v>
      </c>
      <c r="D44" s="109" t="s">
        <v>134</v>
      </c>
      <c r="E44" s="109" t="e">
        <f>#REF!</f>
        <v>#REF!</v>
      </c>
      <c r="F44" s="109" t="e">
        <f>#REF!</f>
        <v>#REF!</v>
      </c>
      <c r="G44" s="115" t="e">
        <f>#REF!</f>
        <v>#REF!</v>
      </c>
      <c r="H44" s="115" t="e">
        <f>#REF!</f>
        <v>#REF!</v>
      </c>
      <c r="I44" s="115" t="e">
        <f>#REF!</f>
        <v>#REF!</v>
      </c>
      <c r="J44" s="117"/>
      <c r="K44" s="98" t="s">
        <v>128</v>
      </c>
      <c r="M44" s="109" t="s">
        <v>134</v>
      </c>
      <c r="N44" s="109">
        <v>387623135</v>
      </c>
      <c r="O44" s="109">
        <v>95704</v>
      </c>
      <c r="P44" s="115">
        <v>245460.49585376636</v>
      </c>
      <c r="Q44" s="115">
        <v>580424.4142156618</v>
      </c>
      <c r="R44" s="115">
        <v>825884.9100694282</v>
      </c>
      <c r="T44" s="98" t="s">
        <v>128</v>
      </c>
      <c r="V44" s="109" t="s">
        <v>134</v>
      </c>
      <c r="W44" s="109" t="e">
        <f aca="true" t="shared" si="2" ref="W44:AA45">E44-N44</f>
        <v>#REF!</v>
      </c>
      <c r="X44" s="109" t="e">
        <f t="shared" si="2"/>
        <v>#REF!</v>
      </c>
      <c r="Y44" s="115" t="e">
        <f t="shared" si="2"/>
        <v>#REF!</v>
      </c>
      <c r="Z44" s="115" t="e">
        <f t="shared" si="2"/>
        <v>#REF!</v>
      </c>
      <c r="AA44" s="115" t="e">
        <f t="shared" si="2"/>
        <v>#REF!</v>
      </c>
      <c r="AC44" s="98" t="s">
        <v>128</v>
      </c>
      <c r="AE44" s="109" t="s">
        <v>134</v>
      </c>
      <c r="AF44" s="190" t="e">
        <f>W44/N44</f>
        <v>#REF!</v>
      </c>
      <c r="AG44" s="190" t="e">
        <f aca="true" t="shared" si="3" ref="AG44:AJ45">X44/O44</f>
        <v>#REF!</v>
      </c>
      <c r="AH44" s="190" t="e">
        <f t="shared" si="3"/>
        <v>#REF!</v>
      </c>
      <c r="AI44" s="190" t="e">
        <f t="shared" si="3"/>
        <v>#REF!</v>
      </c>
      <c r="AJ44" s="190" t="e">
        <f t="shared" si="3"/>
        <v>#REF!</v>
      </c>
    </row>
    <row r="45" spans="2:36" ht="15">
      <c r="B45" s="98" t="s">
        <v>129</v>
      </c>
      <c r="D45" s="109" t="s">
        <v>135</v>
      </c>
      <c r="E45" s="109" t="e">
        <f>#REF!</f>
        <v>#REF!</v>
      </c>
      <c r="F45" s="109" t="e">
        <f>#REF!</f>
        <v>#REF!</v>
      </c>
      <c r="G45" s="115" t="e">
        <f>#REF!</f>
        <v>#REF!</v>
      </c>
      <c r="H45" s="115" t="e">
        <f>#REF!</f>
        <v>#REF!</v>
      </c>
      <c r="I45" s="115" t="e">
        <f>#REF!</f>
        <v>#REF!</v>
      </c>
      <c r="J45" s="117"/>
      <c r="K45" s="98" t="s">
        <v>129</v>
      </c>
      <c r="M45" s="109" t="s">
        <v>135</v>
      </c>
      <c r="N45" s="109">
        <v>121891917</v>
      </c>
      <c r="O45" s="109">
        <v>26939</v>
      </c>
      <c r="P45" s="115">
        <v>81524.27429639947</v>
      </c>
      <c r="Q45" s="115">
        <v>173142.46564719215</v>
      </c>
      <c r="R45" s="115">
        <v>254666.73994359162</v>
      </c>
      <c r="T45" s="98" t="s">
        <v>129</v>
      </c>
      <c r="V45" s="109" t="s">
        <v>135</v>
      </c>
      <c r="W45" s="109" t="e">
        <f t="shared" si="2"/>
        <v>#REF!</v>
      </c>
      <c r="X45" s="109" t="e">
        <f t="shared" si="2"/>
        <v>#REF!</v>
      </c>
      <c r="Y45" s="115" t="e">
        <f t="shared" si="2"/>
        <v>#REF!</v>
      </c>
      <c r="Z45" s="115" t="e">
        <f t="shared" si="2"/>
        <v>#REF!</v>
      </c>
      <c r="AA45" s="115" t="e">
        <f t="shared" si="2"/>
        <v>#REF!</v>
      </c>
      <c r="AC45" s="98" t="s">
        <v>129</v>
      </c>
      <c r="AE45" s="109" t="s">
        <v>135</v>
      </c>
      <c r="AF45" s="190" t="e">
        <f>W45/N45</f>
        <v>#REF!</v>
      </c>
      <c r="AG45" s="190" t="e">
        <f t="shared" si="3"/>
        <v>#REF!</v>
      </c>
      <c r="AH45" s="190" t="e">
        <f t="shared" si="3"/>
        <v>#REF!</v>
      </c>
      <c r="AI45" s="190" t="e">
        <f t="shared" si="3"/>
        <v>#REF!</v>
      </c>
      <c r="AJ45" s="190" t="e">
        <f t="shared" si="3"/>
        <v>#REF!</v>
      </c>
    </row>
    <row r="46" spans="2:36" ht="15">
      <c r="B46" s="98" t="s">
        <v>130</v>
      </c>
      <c r="D46" s="109"/>
      <c r="F46" s="109"/>
      <c r="G46" s="115"/>
      <c r="H46" s="115"/>
      <c r="I46" s="115"/>
      <c r="J46" s="117"/>
      <c r="K46" s="98" t="s">
        <v>130</v>
      </c>
      <c r="M46" s="109"/>
      <c r="O46" s="109"/>
      <c r="P46" s="115"/>
      <c r="Q46" s="115"/>
      <c r="R46" s="115"/>
      <c r="T46" s="98" t="s">
        <v>130</v>
      </c>
      <c r="V46" s="109"/>
      <c r="X46" s="109"/>
      <c r="Y46" s="115"/>
      <c r="Z46" s="115"/>
      <c r="AA46" s="115"/>
      <c r="AC46" s="98" t="s">
        <v>130</v>
      </c>
      <c r="AE46" s="109"/>
      <c r="AG46" s="109"/>
      <c r="AH46" s="115"/>
      <c r="AI46" s="115"/>
      <c r="AJ46" s="115"/>
    </row>
    <row r="47" spans="2:27" ht="15">
      <c r="B47" s="98"/>
      <c r="D47" s="109"/>
      <c r="F47" s="109"/>
      <c r="G47" s="115"/>
      <c r="H47" s="115"/>
      <c r="I47" s="115"/>
      <c r="J47" s="117"/>
      <c r="K47" s="98"/>
      <c r="M47" s="109"/>
      <c r="O47" s="109"/>
      <c r="P47" s="115"/>
      <c r="Q47" s="115"/>
      <c r="R47" s="115"/>
      <c r="T47" s="98"/>
      <c r="V47" s="109"/>
      <c r="X47" s="109"/>
      <c r="Y47" s="115"/>
      <c r="Z47" s="115"/>
      <c r="AA47" s="115"/>
    </row>
    <row r="48" spans="4:27" ht="12.75">
      <c r="D48" s="109"/>
      <c r="F48" s="109"/>
      <c r="G48" s="115"/>
      <c r="H48" s="115"/>
      <c r="I48" s="115"/>
      <c r="J48" s="117"/>
      <c r="M48" s="109"/>
      <c r="O48" s="109"/>
      <c r="P48" s="115"/>
      <c r="Q48" s="115"/>
      <c r="R48" s="115"/>
      <c r="V48" s="109"/>
      <c r="X48" s="109"/>
      <c r="Y48" s="115"/>
      <c r="Z48" s="115"/>
      <c r="AA48" s="115"/>
    </row>
    <row r="49" spans="4:27" ht="12.75">
      <c r="D49" s="109"/>
      <c r="F49" s="109"/>
      <c r="G49" s="115"/>
      <c r="H49" s="115"/>
      <c r="I49" s="115"/>
      <c r="M49" s="109"/>
      <c r="O49" s="109"/>
      <c r="P49" s="115"/>
      <c r="Q49" s="115"/>
      <c r="R49" s="115"/>
      <c r="V49" s="109"/>
      <c r="X49" s="109"/>
      <c r="Y49" s="115"/>
      <c r="Z49" s="115"/>
      <c r="AA49" s="115"/>
    </row>
    <row r="50" spans="4:27" ht="12.75">
      <c r="D50" s="109"/>
      <c r="F50" s="109"/>
      <c r="G50" s="115"/>
      <c r="H50" s="115"/>
      <c r="I50" s="115"/>
      <c r="M50" s="109"/>
      <c r="O50" s="109"/>
      <c r="P50" s="115"/>
      <c r="Q50" s="115"/>
      <c r="R50" s="115"/>
      <c r="V50" s="109"/>
      <c r="X50" s="109"/>
      <c r="Y50" s="115"/>
      <c r="Z50" s="115"/>
      <c r="AA50" s="115"/>
    </row>
    <row r="51" spans="4:27" ht="12.75">
      <c r="D51" s="109"/>
      <c r="F51" s="109"/>
      <c r="G51" s="115"/>
      <c r="H51" s="115"/>
      <c r="I51" s="115"/>
      <c r="M51" s="109"/>
      <c r="O51" s="109"/>
      <c r="P51" s="115"/>
      <c r="Q51" s="115"/>
      <c r="R51" s="115"/>
      <c r="V51" s="109"/>
      <c r="X51" s="109"/>
      <c r="Y51" s="115"/>
      <c r="Z51" s="115"/>
      <c r="AA51" s="115"/>
    </row>
    <row r="52" spans="4:27" ht="12.75">
      <c r="D52" s="109"/>
      <c r="F52" s="109"/>
      <c r="G52" s="115"/>
      <c r="H52" s="115"/>
      <c r="I52" s="115"/>
      <c r="M52" s="109"/>
      <c r="O52" s="109"/>
      <c r="P52" s="115"/>
      <c r="Q52" s="115"/>
      <c r="R52" s="115"/>
      <c r="V52" s="109"/>
      <c r="X52" s="109"/>
      <c r="Y52" s="115"/>
      <c r="Z52" s="115"/>
      <c r="AA52" s="115"/>
    </row>
    <row r="53" spans="4:27" ht="12.75">
      <c r="D53" s="109"/>
      <c r="F53" s="109"/>
      <c r="G53" s="115"/>
      <c r="H53" s="115"/>
      <c r="I53" s="115"/>
      <c r="M53" s="109"/>
      <c r="O53" s="109"/>
      <c r="P53" s="115"/>
      <c r="Q53" s="115"/>
      <c r="R53" s="115"/>
      <c r="V53" s="109"/>
      <c r="X53" s="109"/>
      <c r="Y53" s="115"/>
      <c r="Z53" s="115"/>
      <c r="AA53" s="115"/>
    </row>
    <row r="54" spans="4:27" ht="12.75">
      <c r="D54" s="109"/>
      <c r="F54" s="109"/>
      <c r="G54" s="115"/>
      <c r="H54" s="115"/>
      <c r="I54" s="115"/>
      <c r="M54" s="109"/>
      <c r="O54" s="109"/>
      <c r="P54" s="115"/>
      <c r="Q54" s="115"/>
      <c r="R54" s="115"/>
      <c r="V54" s="109"/>
      <c r="X54" s="109"/>
      <c r="Y54" s="115"/>
      <c r="Z54" s="115"/>
      <c r="AA54" s="115"/>
    </row>
    <row r="55" spans="4:27" ht="12.75">
      <c r="D55" s="109"/>
      <c r="F55" s="109"/>
      <c r="G55" s="115"/>
      <c r="H55" s="115"/>
      <c r="I55" s="115"/>
      <c r="M55" s="109"/>
      <c r="O55" s="109"/>
      <c r="P55" s="115"/>
      <c r="Q55" s="115"/>
      <c r="R55" s="115"/>
      <c r="V55" s="109"/>
      <c r="X55" s="109"/>
      <c r="Y55" s="115"/>
      <c r="Z55" s="115"/>
      <c r="AA55" s="115"/>
    </row>
    <row r="56" spans="4:27" ht="12.75">
      <c r="D56" s="109"/>
      <c r="F56" s="109"/>
      <c r="G56" s="115"/>
      <c r="H56" s="115"/>
      <c r="I56" s="115"/>
      <c r="M56" s="109"/>
      <c r="O56" s="109"/>
      <c r="P56" s="115"/>
      <c r="Q56" s="115"/>
      <c r="R56" s="115"/>
      <c r="V56" s="109"/>
      <c r="X56" s="109"/>
      <c r="Y56" s="115"/>
      <c r="Z56" s="115"/>
      <c r="AA56" s="115"/>
    </row>
    <row r="57" spans="4:27" ht="12.75">
      <c r="D57" s="109"/>
      <c r="F57" s="109"/>
      <c r="G57" s="115"/>
      <c r="H57" s="115"/>
      <c r="I57" s="115"/>
      <c r="M57" s="109"/>
      <c r="O57" s="109"/>
      <c r="P57" s="115"/>
      <c r="Q57" s="115"/>
      <c r="R57" s="115"/>
      <c r="V57" s="109"/>
      <c r="X57" s="109"/>
      <c r="Y57" s="115"/>
      <c r="Z57" s="115"/>
      <c r="AA57" s="115"/>
    </row>
    <row r="58" spans="4:27" ht="12.75">
      <c r="D58" s="109"/>
      <c r="F58" s="109"/>
      <c r="G58" s="115"/>
      <c r="H58" s="115"/>
      <c r="I58" s="115"/>
      <c r="M58" s="109"/>
      <c r="O58" s="109"/>
      <c r="P58" s="115"/>
      <c r="Q58" s="115"/>
      <c r="R58" s="115"/>
      <c r="V58" s="109"/>
      <c r="X58" s="109"/>
      <c r="Y58" s="115"/>
      <c r="Z58" s="115"/>
      <c r="AA58" s="115"/>
    </row>
    <row r="59" spans="4:27" ht="12.75">
      <c r="D59" s="109"/>
      <c r="F59" s="109"/>
      <c r="G59" s="115"/>
      <c r="H59" s="115"/>
      <c r="I59" s="115"/>
      <c r="M59" s="109"/>
      <c r="O59" s="109"/>
      <c r="P59" s="115"/>
      <c r="Q59" s="115"/>
      <c r="R59" s="115"/>
      <c r="V59" s="109"/>
      <c r="X59" s="109"/>
      <c r="Y59" s="115"/>
      <c r="Z59" s="115"/>
      <c r="AA59" s="115"/>
    </row>
    <row r="60" spans="4:27" ht="12.75">
      <c r="D60" s="109"/>
      <c r="F60" s="109"/>
      <c r="G60" s="115"/>
      <c r="H60" s="115"/>
      <c r="I60" s="115"/>
      <c r="M60" s="109"/>
      <c r="O60" s="109"/>
      <c r="P60" s="115"/>
      <c r="Q60" s="115"/>
      <c r="R60" s="115"/>
      <c r="V60" s="109"/>
      <c r="X60" s="109"/>
      <c r="Y60" s="115"/>
      <c r="Z60" s="115"/>
      <c r="AA60" s="115"/>
    </row>
    <row r="61" spans="4:27" ht="12.75">
      <c r="D61" s="109"/>
      <c r="F61" s="109"/>
      <c r="G61" s="115"/>
      <c r="H61" s="115"/>
      <c r="I61" s="115"/>
      <c r="M61" s="109"/>
      <c r="O61" s="109"/>
      <c r="P61" s="115"/>
      <c r="Q61" s="115"/>
      <c r="R61" s="115"/>
      <c r="V61" s="109"/>
      <c r="X61" s="109"/>
      <c r="Y61" s="115"/>
      <c r="Z61" s="115"/>
      <c r="AA61" s="115"/>
    </row>
    <row r="62" spans="4:27" ht="12.75">
      <c r="D62" s="109"/>
      <c r="F62" s="109"/>
      <c r="G62" s="115"/>
      <c r="H62" s="115"/>
      <c r="I62" s="115"/>
      <c r="M62" s="109"/>
      <c r="O62" s="109"/>
      <c r="P62" s="115"/>
      <c r="Q62" s="115"/>
      <c r="R62" s="115"/>
      <c r="V62" s="109"/>
      <c r="X62" s="109"/>
      <c r="Y62" s="115"/>
      <c r="Z62" s="115"/>
      <c r="AA62" s="115"/>
    </row>
    <row r="63" spans="4:27" ht="12.75">
      <c r="D63" s="118"/>
      <c r="E63" s="119"/>
      <c r="F63" s="118"/>
      <c r="G63" s="120"/>
      <c r="H63" s="120"/>
      <c r="I63" s="120"/>
      <c r="M63" s="118"/>
      <c r="N63" s="119"/>
      <c r="O63" s="118"/>
      <c r="P63" s="120"/>
      <c r="Q63" s="120"/>
      <c r="R63" s="120"/>
      <c r="V63" s="118"/>
      <c r="W63" s="119"/>
      <c r="X63" s="118"/>
      <c r="Y63" s="120"/>
      <c r="Z63" s="120"/>
      <c r="AA63" s="120"/>
    </row>
    <row r="64" spans="4:27" ht="12.75">
      <c r="D64" s="109"/>
      <c r="F64" s="109"/>
      <c r="G64" s="115"/>
      <c r="H64" s="115"/>
      <c r="I64" s="115"/>
      <c r="M64" s="109"/>
      <c r="O64" s="109"/>
      <c r="P64" s="115"/>
      <c r="Q64" s="115"/>
      <c r="R64" s="115"/>
      <c r="V64" s="109"/>
      <c r="X64" s="109"/>
      <c r="Y64" s="115"/>
      <c r="Z64" s="115"/>
      <c r="AA64" s="115"/>
    </row>
    <row r="65" spans="4:27" ht="12.75">
      <c r="D65" s="109"/>
      <c r="F65" s="109"/>
      <c r="G65" s="115"/>
      <c r="H65" s="115"/>
      <c r="I65" s="115"/>
      <c r="M65" s="109"/>
      <c r="O65" s="109"/>
      <c r="P65" s="115"/>
      <c r="Q65" s="115"/>
      <c r="R65" s="115"/>
      <c r="V65" s="109"/>
      <c r="X65" s="109"/>
      <c r="Y65" s="115"/>
      <c r="Z65" s="115"/>
      <c r="AA65" s="115"/>
    </row>
    <row r="66" spans="4:27" ht="12.75">
      <c r="D66" s="109"/>
      <c r="F66" s="109"/>
      <c r="G66" s="115"/>
      <c r="H66" s="115"/>
      <c r="I66" s="115"/>
      <c r="M66" s="109"/>
      <c r="O66" s="109"/>
      <c r="P66" s="115"/>
      <c r="Q66" s="115"/>
      <c r="R66" s="115"/>
      <c r="V66" s="109"/>
      <c r="X66" s="109"/>
      <c r="Y66" s="115"/>
      <c r="Z66" s="115"/>
      <c r="AA66" s="115"/>
    </row>
    <row r="67" spans="4:27" ht="12.75">
      <c r="D67" s="109"/>
      <c r="F67" s="109"/>
      <c r="G67" s="115"/>
      <c r="H67" s="115"/>
      <c r="I67" s="115"/>
      <c r="M67" s="109"/>
      <c r="O67" s="109"/>
      <c r="P67" s="115"/>
      <c r="Q67" s="115"/>
      <c r="R67" s="115"/>
      <c r="V67" s="109"/>
      <c r="X67" s="109"/>
      <c r="Y67" s="115"/>
      <c r="Z67" s="115"/>
      <c r="AA67" s="115"/>
    </row>
    <row r="68" spans="4:27" ht="12.75">
      <c r="D68" s="109"/>
      <c r="F68" s="109"/>
      <c r="G68" s="115"/>
      <c r="H68" s="115"/>
      <c r="I68" s="115"/>
      <c r="M68" s="109"/>
      <c r="O68" s="109"/>
      <c r="P68" s="115"/>
      <c r="Q68" s="115"/>
      <c r="R68" s="115"/>
      <c r="V68" s="109"/>
      <c r="X68" s="109"/>
      <c r="Y68" s="115"/>
      <c r="Z68" s="115"/>
      <c r="AA68" s="115"/>
    </row>
    <row r="69" spans="4:27" ht="12.75">
      <c r="D69" s="109"/>
      <c r="F69" s="109"/>
      <c r="G69" s="115"/>
      <c r="H69" s="115"/>
      <c r="I69" s="115"/>
      <c r="M69" s="109"/>
      <c r="O69" s="109"/>
      <c r="P69" s="115"/>
      <c r="Q69" s="115"/>
      <c r="R69" s="115"/>
      <c r="V69" s="109"/>
      <c r="X69" s="109"/>
      <c r="Y69" s="115"/>
      <c r="Z69" s="115"/>
      <c r="AA69" s="115"/>
    </row>
    <row r="70" spans="4:27" ht="12.75">
      <c r="D70" s="109"/>
      <c r="F70" s="109"/>
      <c r="G70" s="115"/>
      <c r="H70" s="115"/>
      <c r="I70" s="115"/>
      <c r="M70" s="109"/>
      <c r="O70" s="109"/>
      <c r="P70" s="115"/>
      <c r="Q70" s="115"/>
      <c r="R70" s="115"/>
      <c r="V70" s="109"/>
      <c r="X70" s="109"/>
      <c r="Y70" s="115"/>
      <c r="Z70" s="115"/>
      <c r="AA70" s="115"/>
    </row>
    <row r="71" spans="4:27" ht="12.75">
      <c r="D71" s="109"/>
      <c r="F71" s="109"/>
      <c r="G71" s="115"/>
      <c r="H71" s="115"/>
      <c r="I71" s="115"/>
      <c r="M71" s="109"/>
      <c r="O71" s="109"/>
      <c r="P71" s="115"/>
      <c r="Q71" s="115"/>
      <c r="R71" s="115"/>
      <c r="V71" s="109"/>
      <c r="X71" s="109"/>
      <c r="Y71" s="115"/>
      <c r="Z71" s="115"/>
      <c r="AA71" s="115"/>
    </row>
    <row r="72" spans="6:27" ht="12.75">
      <c r="F72" s="109"/>
      <c r="G72" s="115"/>
      <c r="H72" s="115"/>
      <c r="I72" s="115"/>
      <c r="O72" s="109"/>
      <c r="P72" s="115"/>
      <c r="Q72" s="115"/>
      <c r="R72" s="115"/>
      <c r="X72" s="109"/>
      <c r="Y72" s="115"/>
      <c r="Z72" s="115"/>
      <c r="AA72" s="115"/>
    </row>
    <row r="73" spans="6:27" ht="12.75">
      <c r="F73" s="109"/>
      <c r="G73" s="115"/>
      <c r="H73" s="115"/>
      <c r="I73" s="115"/>
      <c r="O73" s="109"/>
      <c r="P73" s="115"/>
      <c r="Q73" s="115"/>
      <c r="R73" s="115"/>
      <c r="X73" s="109"/>
      <c r="Y73" s="115"/>
      <c r="Z73" s="115"/>
      <c r="AA73" s="115"/>
    </row>
    <row r="74" spans="6:27" ht="12.75">
      <c r="F74" s="109"/>
      <c r="G74" s="115"/>
      <c r="H74" s="115"/>
      <c r="I74" s="115"/>
      <c r="O74" s="109"/>
      <c r="P74" s="115"/>
      <c r="Q74" s="115"/>
      <c r="R74" s="115"/>
      <c r="X74" s="109"/>
      <c r="Y74" s="115"/>
      <c r="Z74" s="115"/>
      <c r="AA74" s="115"/>
    </row>
    <row r="75" spans="6:27" ht="12.75">
      <c r="F75" s="109"/>
      <c r="G75" s="115"/>
      <c r="H75" s="115"/>
      <c r="I75" s="115"/>
      <c r="O75" s="109"/>
      <c r="P75" s="115"/>
      <c r="Q75" s="115"/>
      <c r="R75" s="115"/>
      <c r="X75" s="109"/>
      <c r="Y75" s="115"/>
      <c r="Z75" s="115"/>
      <c r="AA75" s="115"/>
    </row>
    <row r="76" spans="6:27" ht="12.75">
      <c r="F76" s="109"/>
      <c r="G76" s="115"/>
      <c r="H76" s="115"/>
      <c r="I76" s="115"/>
      <c r="O76" s="109"/>
      <c r="P76" s="115"/>
      <c r="Q76" s="115"/>
      <c r="R76" s="115"/>
      <c r="X76" s="109"/>
      <c r="Y76" s="115"/>
      <c r="Z76" s="115"/>
      <c r="AA76" s="115"/>
    </row>
    <row r="77" spans="6:27" ht="12.75">
      <c r="F77" s="109"/>
      <c r="G77" s="115"/>
      <c r="H77" s="115"/>
      <c r="I77" s="115"/>
      <c r="O77" s="109"/>
      <c r="P77" s="115"/>
      <c r="Q77" s="115"/>
      <c r="R77" s="115"/>
      <c r="X77" s="109"/>
      <c r="Y77" s="115"/>
      <c r="Z77" s="115"/>
      <c r="AA77" s="115"/>
    </row>
    <row r="78" spans="6:27" ht="12.75">
      <c r="F78" s="109"/>
      <c r="G78" s="115"/>
      <c r="H78" s="115"/>
      <c r="I78" s="115"/>
      <c r="O78" s="109"/>
      <c r="P78" s="115"/>
      <c r="Q78" s="115"/>
      <c r="R78" s="115"/>
      <c r="X78" s="109"/>
      <c r="Y78" s="115"/>
      <c r="Z78" s="115"/>
      <c r="AA78" s="115"/>
    </row>
    <row r="79" spans="6:27" ht="12.75">
      <c r="F79" s="109"/>
      <c r="G79" s="115"/>
      <c r="H79" s="115"/>
      <c r="I79" s="115"/>
      <c r="O79" s="109"/>
      <c r="P79" s="115"/>
      <c r="Q79" s="115"/>
      <c r="R79" s="115"/>
      <c r="X79" s="109"/>
      <c r="Y79" s="115"/>
      <c r="Z79" s="115"/>
      <c r="AA79" s="115"/>
    </row>
    <row r="80" spans="6:27" ht="12.75">
      <c r="F80" s="109"/>
      <c r="G80" s="115"/>
      <c r="H80" s="115"/>
      <c r="I80" s="115"/>
      <c r="O80" s="109"/>
      <c r="P80" s="115"/>
      <c r="Q80" s="115"/>
      <c r="R80" s="115"/>
      <c r="X80" s="109"/>
      <c r="Y80" s="115"/>
      <c r="Z80" s="115"/>
      <c r="AA80" s="115"/>
    </row>
    <row r="81" spans="6:27" ht="12.75">
      <c r="F81" s="109"/>
      <c r="G81" s="115"/>
      <c r="H81" s="115"/>
      <c r="I81" s="115"/>
      <c r="O81" s="109"/>
      <c r="P81" s="115"/>
      <c r="Q81" s="115"/>
      <c r="R81" s="115"/>
      <c r="X81" s="109"/>
      <c r="Y81" s="115"/>
      <c r="Z81" s="115"/>
      <c r="AA81" s="115"/>
    </row>
    <row r="82" spans="6:27" ht="12.75">
      <c r="F82" s="109"/>
      <c r="G82" s="115"/>
      <c r="H82" s="115"/>
      <c r="I82" s="115"/>
      <c r="O82" s="109"/>
      <c r="P82" s="115"/>
      <c r="Q82" s="115"/>
      <c r="R82" s="115"/>
      <c r="X82" s="109"/>
      <c r="Y82" s="115"/>
      <c r="Z82" s="115"/>
      <c r="AA82" s="115"/>
    </row>
    <row r="83" spans="6:27" ht="12.75">
      <c r="F83" s="109"/>
      <c r="G83" s="115"/>
      <c r="H83" s="115"/>
      <c r="I83" s="115"/>
      <c r="O83" s="109"/>
      <c r="P83" s="115"/>
      <c r="Q83" s="115"/>
      <c r="R83" s="115"/>
      <c r="X83" s="109"/>
      <c r="Y83" s="115"/>
      <c r="Z83" s="115"/>
      <c r="AA83" s="115"/>
    </row>
    <row r="84" spans="6:27" ht="12.75">
      <c r="F84" s="109"/>
      <c r="G84" s="115"/>
      <c r="H84" s="115"/>
      <c r="I84" s="115"/>
      <c r="O84" s="109"/>
      <c r="P84" s="115"/>
      <c r="Q84" s="115"/>
      <c r="R84" s="115"/>
      <c r="X84" s="109"/>
      <c r="Y84" s="115"/>
      <c r="Z84" s="115"/>
      <c r="AA84" s="115"/>
    </row>
    <row r="85" spans="6:27" ht="12.75">
      <c r="F85" s="109"/>
      <c r="G85" s="115"/>
      <c r="H85" s="115"/>
      <c r="I85" s="115"/>
      <c r="O85" s="109"/>
      <c r="P85" s="115"/>
      <c r="Q85" s="115"/>
      <c r="R85" s="115"/>
      <c r="X85" s="109"/>
      <c r="Y85" s="115"/>
      <c r="Z85" s="115"/>
      <c r="AA85" s="115"/>
    </row>
    <row r="86" spans="6:27" ht="12.75">
      <c r="F86" s="109"/>
      <c r="G86" s="115"/>
      <c r="H86" s="115"/>
      <c r="I86" s="115"/>
      <c r="O86" s="109"/>
      <c r="P86" s="115"/>
      <c r="Q86" s="115"/>
      <c r="R86" s="115"/>
      <c r="X86" s="109"/>
      <c r="Y86" s="115"/>
      <c r="Z86" s="115"/>
      <c r="AA86" s="115"/>
    </row>
    <row r="87" spans="6:27" ht="12.75">
      <c r="F87" s="109"/>
      <c r="G87" s="115"/>
      <c r="H87" s="115"/>
      <c r="I87" s="115"/>
      <c r="O87" s="109"/>
      <c r="P87" s="115"/>
      <c r="Q87" s="115"/>
      <c r="R87" s="115"/>
      <c r="X87" s="109"/>
      <c r="Y87" s="115"/>
      <c r="Z87" s="115"/>
      <c r="AA87" s="115"/>
    </row>
    <row r="88" spans="6:27" ht="12.75">
      <c r="F88" s="109"/>
      <c r="G88" s="115"/>
      <c r="H88" s="115"/>
      <c r="I88" s="115"/>
      <c r="O88" s="109"/>
      <c r="P88" s="115"/>
      <c r="Q88" s="115"/>
      <c r="R88" s="115"/>
      <c r="X88" s="109"/>
      <c r="Y88" s="115"/>
      <c r="Z88" s="115"/>
      <c r="AA88" s="115"/>
    </row>
    <row r="89" spans="6:27" ht="12.75">
      <c r="F89" s="109"/>
      <c r="G89" s="115"/>
      <c r="H89" s="115"/>
      <c r="I89" s="115"/>
      <c r="O89" s="109"/>
      <c r="P89" s="115"/>
      <c r="Q89" s="115"/>
      <c r="R89" s="115"/>
      <c r="X89" s="109"/>
      <c r="Y89" s="115"/>
      <c r="Z89" s="115"/>
      <c r="AA89" s="115"/>
    </row>
    <row r="90" spans="6:27" ht="12.75">
      <c r="F90" s="109"/>
      <c r="G90" s="115"/>
      <c r="H90" s="115"/>
      <c r="I90" s="115"/>
      <c r="O90" s="109"/>
      <c r="P90" s="115"/>
      <c r="Q90" s="115"/>
      <c r="R90" s="115"/>
      <c r="X90" s="109"/>
      <c r="Y90" s="115"/>
      <c r="Z90" s="115"/>
      <c r="AA90" s="115"/>
    </row>
    <row r="91" spans="6:27" ht="12.75">
      <c r="F91" s="109"/>
      <c r="G91" s="115"/>
      <c r="H91" s="115"/>
      <c r="I91" s="115"/>
      <c r="O91" s="109"/>
      <c r="P91" s="115"/>
      <c r="Q91" s="115"/>
      <c r="R91" s="115"/>
      <c r="X91" s="109"/>
      <c r="Y91" s="115"/>
      <c r="Z91" s="115"/>
      <c r="AA91" s="115"/>
    </row>
    <row r="92" spans="6:27" ht="12.75">
      <c r="F92" s="109"/>
      <c r="G92" s="115"/>
      <c r="H92" s="115"/>
      <c r="I92" s="115"/>
      <c r="O92" s="109"/>
      <c r="P92" s="115"/>
      <c r="Q92" s="115"/>
      <c r="R92" s="115"/>
      <c r="X92" s="109"/>
      <c r="Y92" s="115"/>
      <c r="Z92" s="115"/>
      <c r="AA92" s="115"/>
    </row>
    <row r="93" spans="6:27" ht="12.75">
      <c r="F93" s="109"/>
      <c r="G93" s="115"/>
      <c r="H93" s="115"/>
      <c r="I93" s="115"/>
      <c r="O93" s="109"/>
      <c r="P93" s="115"/>
      <c r="Q93" s="115"/>
      <c r="R93" s="115"/>
      <c r="X93" s="109"/>
      <c r="Y93" s="115"/>
      <c r="Z93" s="115"/>
      <c r="AA93" s="115"/>
    </row>
    <row r="94" spans="6:27" ht="12.75">
      <c r="F94" s="109"/>
      <c r="G94" s="115"/>
      <c r="H94" s="115"/>
      <c r="I94" s="115"/>
      <c r="O94" s="109"/>
      <c r="P94" s="115"/>
      <c r="Q94" s="115"/>
      <c r="R94" s="115"/>
      <c r="X94" s="109"/>
      <c r="Y94" s="115"/>
      <c r="Z94" s="115"/>
      <c r="AA94" s="115"/>
    </row>
    <row r="95" spans="6:27" ht="12.75">
      <c r="F95" s="109"/>
      <c r="G95" s="115"/>
      <c r="H95" s="115"/>
      <c r="I95" s="115"/>
      <c r="O95" s="109"/>
      <c r="P95" s="115"/>
      <c r="Q95" s="115"/>
      <c r="R95" s="115"/>
      <c r="X95" s="109"/>
      <c r="Y95" s="115"/>
      <c r="Z95" s="115"/>
      <c r="AA95" s="115"/>
    </row>
    <row r="96" spans="6:27" ht="12.75">
      <c r="F96" s="109"/>
      <c r="G96" s="115"/>
      <c r="H96" s="115"/>
      <c r="I96" s="115"/>
      <c r="O96" s="109"/>
      <c r="P96" s="115"/>
      <c r="Q96" s="115"/>
      <c r="R96" s="115"/>
      <c r="X96" s="109"/>
      <c r="Y96" s="115"/>
      <c r="Z96" s="115"/>
      <c r="AA96" s="115"/>
    </row>
    <row r="97" spans="6:27" ht="12.75">
      <c r="F97" s="109"/>
      <c r="G97" s="115"/>
      <c r="H97" s="115"/>
      <c r="I97" s="115"/>
      <c r="O97" s="109"/>
      <c r="P97" s="115"/>
      <c r="Q97" s="115"/>
      <c r="R97" s="115"/>
      <c r="X97" s="109"/>
      <c r="Y97" s="115"/>
      <c r="Z97" s="115"/>
      <c r="AA97" s="115"/>
    </row>
    <row r="98" spans="6:27" ht="12.75">
      <c r="F98" s="109"/>
      <c r="G98" s="115"/>
      <c r="H98" s="115"/>
      <c r="I98" s="115"/>
      <c r="O98" s="109"/>
      <c r="P98" s="115"/>
      <c r="Q98" s="115"/>
      <c r="R98" s="115"/>
      <c r="X98" s="109"/>
      <c r="Y98" s="115"/>
      <c r="Z98" s="115"/>
      <c r="AA98" s="115"/>
    </row>
    <row r="99" spans="6:27" ht="12.75">
      <c r="F99" s="109"/>
      <c r="G99" s="115"/>
      <c r="H99" s="115"/>
      <c r="I99" s="115"/>
      <c r="O99" s="109"/>
      <c r="P99" s="115"/>
      <c r="Q99" s="115"/>
      <c r="R99" s="115"/>
      <c r="X99" s="109"/>
      <c r="Y99" s="115"/>
      <c r="Z99" s="115"/>
      <c r="AA99" s="115"/>
    </row>
    <row r="100" spans="6:27" ht="12.75">
      <c r="F100" s="109"/>
      <c r="G100" s="115"/>
      <c r="H100" s="115"/>
      <c r="I100" s="115"/>
      <c r="O100" s="109"/>
      <c r="P100" s="115"/>
      <c r="Q100" s="115"/>
      <c r="R100" s="115"/>
      <c r="X100" s="109"/>
      <c r="Y100" s="115"/>
      <c r="Z100" s="115"/>
      <c r="AA100" s="115"/>
    </row>
    <row r="101" spans="6:27" ht="12.75">
      <c r="F101" s="109"/>
      <c r="G101" s="115"/>
      <c r="H101" s="115"/>
      <c r="I101" s="115"/>
      <c r="O101" s="109"/>
      <c r="P101" s="115"/>
      <c r="Q101" s="115"/>
      <c r="R101" s="115"/>
      <c r="X101" s="109"/>
      <c r="Y101" s="115"/>
      <c r="Z101" s="115"/>
      <c r="AA101" s="115"/>
    </row>
    <row r="102" spans="6:27" ht="12.75">
      <c r="F102" s="109"/>
      <c r="G102" s="115"/>
      <c r="H102" s="115"/>
      <c r="I102" s="115"/>
      <c r="O102" s="109"/>
      <c r="P102" s="115"/>
      <c r="Q102" s="115"/>
      <c r="R102" s="115"/>
      <c r="X102" s="109"/>
      <c r="Y102" s="115"/>
      <c r="Z102" s="115"/>
      <c r="AA102" s="115"/>
    </row>
    <row r="103" spans="6:27" ht="12.75">
      <c r="F103" s="109"/>
      <c r="G103" s="115"/>
      <c r="H103" s="115"/>
      <c r="I103" s="115"/>
      <c r="O103" s="109"/>
      <c r="P103" s="115"/>
      <c r="Q103" s="115"/>
      <c r="R103" s="115"/>
      <c r="X103" s="109"/>
      <c r="Y103" s="115"/>
      <c r="Z103" s="115"/>
      <c r="AA103" s="115"/>
    </row>
    <row r="104" spans="6:27" ht="12.75">
      <c r="F104" s="109"/>
      <c r="G104" s="115"/>
      <c r="H104" s="115"/>
      <c r="I104" s="115"/>
      <c r="O104" s="109"/>
      <c r="P104" s="115"/>
      <c r="Q104" s="115"/>
      <c r="R104" s="115"/>
      <c r="X104" s="109"/>
      <c r="Y104" s="115"/>
      <c r="Z104" s="115"/>
      <c r="AA104" s="115"/>
    </row>
    <row r="105" spans="6:27" ht="12.75">
      <c r="F105" s="109"/>
      <c r="G105" s="115"/>
      <c r="H105" s="115"/>
      <c r="I105" s="115"/>
      <c r="O105" s="109"/>
      <c r="P105" s="115"/>
      <c r="Q105" s="115"/>
      <c r="R105" s="115"/>
      <c r="X105" s="109"/>
      <c r="Y105" s="115"/>
      <c r="Z105" s="115"/>
      <c r="AA105" s="115"/>
    </row>
    <row r="106" spans="6:27" ht="12.75">
      <c r="F106" s="109"/>
      <c r="G106" s="115"/>
      <c r="H106" s="115"/>
      <c r="I106" s="115"/>
      <c r="O106" s="109"/>
      <c r="P106" s="115"/>
      <c r="Q106" s="115"/>
      <c r="R106" s="115"/>
      <c r="X106" s="109"/>
      <c r="Y106" s="115"/>
      <c r="Z106" s="115"/>
      <c r="AA106" s="115"/>
    </row>
    <row r="107" spans="6:27" ht="12.75">
      <c r="F107" s="109"/>
      <c r="G107" s="115"/>
      <c r="H107" s="115"/>
      <c r="I107" s="115"/>
      <c r="O107" s="109"/>
      <c r="P107" s="115"/>
      <c r="Q107" s="115"/>
      <c r="R107" s="115"/>
      <c r="X107" s="109"/>
      <c r="Y107" s="115"/>
      <c r="Z107" s="115"/>
      <c r="AA107" s="115"/>
    </row>
    <row r="108" spans="6:27" ht="12.75">
      <c r="F108" s="109"/>
      <c r="G108" s="115"/>
      <c r="H108" s="115"/>
      <c r="I108" s="115"/>
      <c r="O108" s="109"/>
      <c r="P108" s="115"/>
      <c r="Q108" s="115"/>
      <c r="R108" s="115"/>
      <c r="X108" s="109"/>
      <c r="Y108" s="115"/>
      <c r="Z108" s="115"/>
      <c r="AA108" s="115"/>
    </row>
    <row r="109" spans="6:27" ht="12.75">
      <c r="F109" s="109"/>
      <c r="G109" s="115"/>
      <c r="H109" s="115"/>
      <c r="I109" s="115"/>
      <c r="O109" s="109"/>
      <c r="P109" s="115"/>
      <c r="Q109" s="115"/>
      <c r="R109" s="115"/>
      <c r="X109" s="109"/>
      <c r="Y109" s="115"/>
      <c r="Z109" s="115"/>
      <c r="AA109" s="115"/>
    </row>
    <row r="110" spans="6:27" ht="12.75">
      <c r="F110" s="109"/>
      <c r="G110" s="115"/>
      <c r="H110" s="115"/>
      <c r="I110" s="115"/>
      <c r="O110" s="109"/>
      <c r="P110" s="115"/>
      <c r="Q110" s="115"/>
      <c r="R110" s="115"/>
      <c r="X110" s="109"/>
      <c r="Y110" s="115"/>
      <c r="Z110" s="115"/>
      <c r="AA110" s="115"/>
    </row>
    <row r="111" spans="6:27" ht="12.75">
      <c r="F111" s="109"/>
      <c r="G111" s="115"/>
      <c r="H111" s="115"/>
      <c r="I111" s="115"/>
      <c r="O111" s="109"/>
      <c r="P111" s="115"/>
      <c r="Q111" s="115"/>
      <c r="R111" s="115"/>
      <c r="X111" s="109"/>
      <c r="Y111" s="115"/>
      <c r="Z111" s="115"/>
      <c r="AA111" s="115"/>
    </row>
    <row r="112" spans="6:27" ht="12.75">
      <c r="F112" s="109"/>
      <c r="G112" s="115"/>
      <c r="H112" s="115"/>
      <c r="I112" s="115"/>
      <c r="O112" s="109"/>
      <c r="P112" s="115"/>
      <c r="Q112" s="115"/>
      <c r="R112" s="115"/>
      <c r="X112" s="109"/>
      <c r="Y112" s="115"/>
      <c r="Z112" s="115"/>
      <c r="AA112" s="115"/>
    </row>
    <row r="113" spans="6:27" ht="12.75">
      <c r="F113" s="109"/>
      <c r="G113" s="115"/>
      <c r="H113" s="115"/>
      <c r="I113" s="115"/>
      <c r="O113" s="109"/>
      <c r="P113" s="115"/>
      <c r="Q113" s="115"/>
      <c r="R113" s="115"/>
      <c r="X113" s="109"/>
      <c r="Y113" s="115"/>
      <c r="Z113" s="115"/>
      <c r="AA113" s="115"/>
    </row>
    <row r="114" spans="6:27" ht="12.75">
      <c r="F114" s="109"/>
      <c r="G114" s="115"/>
      <c r="H114" s="115"/>
      <c r="I114" s="115"/>
      <c r="O114" s="109"/>
      <c r="P114" s="115"/>
      <c r="Q114" s="115"/>
      <c r="R114" s="115"/>
      <c r="X114" s="109"/>
      <c r="Y114" s="115"/>
      <c r="Z114" s="115"/>
      <c r="AA114" s="115"/>
    </row>
    <row r="115" spans="6:27" ht="12.75">
      <c r="F115" s="109"/>
      <c r="G115" s="115"/>
      <c r="H115" s="115"/>
      <c r="I115" s="115"/>
      <c r="O115" s="109"/>
      <c r="P115" s="115"/>
      <c r="Q115" s="115"/>
      <c r="R115" s="115"/>
      <c r="X115" s="109"/>
      <c r="Y115" s="115"/>
      <c r="Z115" s="115"/>
      <c r="AA115" s="115"/>
    </row>
    <row r="116" spans="6:27" ht="12.75">
      <c r="F116" s="109"/>
      <c r="G116" s="115"/>
      <c r="H116" s="115"/>
      <c r="I116" s="115"/>
      <c r="O116" s="109"/>
      <c r="P116" s="115"/>
      <c r="Q116" s="115"/>
      <c r="R116" s="115"/>
      <c r="X116" s="109"/>
      <c r="Y116" s="115"/>
      <c r="Z116" s="115"/>
      <c r="AA116" s="115"/>
    </row>
    <row r="117" spans="6:27" ht="12.75">
      <c r="F117" s="109"/>
      <c r="G117" s="115"/>
      <c r="H117" s="115"/>
      <c r="I117" s="115"/>
      <c r="O117" s="109"/>
      <c r="P117" s="115"/>
      <c r="Q117" s="115"/>
      <c r="R117" s="115"/>
      <c r="X117" s="109"/>
      <c r="Y117" s="115"/>
      <c r="Z117" s="115"/>
      <c r="AA117" s="115"/>
    </row>
    <row r="118" spans="6:27" ht="12.75">
      <c r="F118" s="109"/>
      <c r="G118" s="115"/>
      <c r="H118" s="115"/>
      <c r="I118" s="115"/>
      <c r="O118" s="109"/>
      <c r="P118" s="115"/>
      <c r="Q118" s="115"/>
      <c r="R118" s="115"/>
      <c r="X118" s="109"/>
      <c r="Y118" s="115"/>
      <c r="Z118" s="115"/>
      <c r="AA118" s="115"/>
    </row>
    <row r="119" spans="6:27" ht="12.75">
      <c r="F119" s="109"/>
      <c r="G119" s="115"/>
      <c r="H119" s="115"/>
      <c r="I119" s="115"/>
      <c r="O119" s="109"/>
      <c r="P119" s="115"/>
      <c r="Q119" s="115"/>
      <c r="R119" s="115"/>
      <c r="X119" s="109"/>
      <c r="Y119" s="115"/>
      <c r="Z119" s="115"/>
      <c r="AA119" s="115"/>
    </row>
    <row r="120" spans="6:27" ht="12.75">
      <c r="F120" s="109"/>
      <c r="G120" s="115"/>
      <c r="H120" s="115"/>
      <c r="I120" s="115"/>
      <c r="O120" s="109"/>
      <c r="P120" s="115"/>
      <c r="Q120" s="115"/>
      <c r="R120" s="115"/>
      <c r="X120" s="109"/>
      <c r="Y120" s="115"/>
      <c r="Z120" s="115"/>
      <c r="AA120" s="115"/>
    </row>
    <row r="121" spans="6:27" ht="12.75">
      <c r="F121" s="109"/>
      <c r="G121" s="115"/>
      <c r="H121" s="115"/>
      <c r="I121" s="115"/>
      <c r="O121" s="109"/>
      <c r="P121" s="115"/>
      <c r="Q121" s="115"/>
      <c r="R121" s="115"/>
      <c r="X121" s="109"/>
      <c r="Y121" s="115"/>
      <c r="Z121" s="115"/>
      <c r="AA121" s="115"/>
    </row>
    <row r="122" spans="6:27" ht="12.75">
      <c r="F122" s="109"/>
      <c r="G122" s="115"/>
      <c r="H122" s="115"/>
      <c r="I122" s="115"/>
      <c r="O122" s="109"/>
      <c r="P122" s="115"/>
      <c r="Q122" s="115"/>
      <c r="R122" s="115"/>
      <c r="X122" s="109"/>
      <c r="Y122" s="115"/>
      <c r="Z122" s="115"/>
      <c r="AA122" s="115"/>
    </row>
    <row r="123" spans="6:27" ht="12.75">
      <c r="F123" s="109"/>
      <c r="G123" s="115"/>
      <c r="H123" s="115"/>
      <c r="I123" s="115"/>
      <c r="O123" s="109"/>
      <c r="P123" s="115"/>
      <c r="Q123" s="115"/>
      <c r="R123" s="115"/>
      <c r="X123" s="109"/>
      <c r="Y123" s="115"/>
      <c r="Z123" s="115"/>
      <c r="AA123" s="115"/>
    </row>
    <row r="124" spans="6:27" ht="12.75">
      <c r="F124" s="109"/>
      <c r="G124" s="115"/>
      <c r="H124" s="115"/>
      <c r="I124" s="115"/>
      <c r="O124" s="109"/>
      <c r="P124" s="115"/>
      <c r="Q124" s="115"/>
      <c r="R124" s="115"/>
      <c r="X124" s="109"/>
      <c r="Y124" s="115"/>
      <c r="Z124" s="115"/>
      <c r="AA124" s="115"/>
    </row>
    <row r="125" spans="6:27" ht="12.75">
      <c r="F125" s="109"/>
      <c r="G125" s="115"/>
      <c r="H125" s="115"/>
      <c r="I125" s="115"/>
      <c r="O125" s="109"/>
      <c r="P125" s="115"/>
      <c r="Q125" s="115"/>
      <c r="R125" s="115"/>
      <c r="X125" s="109"/>
      <c r="Y125" s="115"/>
      <c r="Z125" s="115"/>
      <c r="AA125" s="115"/>
    </row>
    <row r="126" spans="6:27" ht="12.75">
      <c r="F126" s="109"/>
      <c r="G126" s="115"/>
      <c r="H126" s="115"/>
      <c r="I126" s="115"/>
      <c r="O126" s="109"/>
      <c r="P126" s="115"/>
      <c r="Q126" s="115"/>
      <c r="R126" s="115"/>
      <c r="X126" s="109"/>
      <c r="Y126" s="115"/>
      <c r="Z126" s="115"/>
      <c r="AA126" s="115"/>
    </row>
    <row r="127" spans="6:27" ht="12.75">
      <c r="F127" s="109"/>
      <c r="G127" s="115"/>
      <c r="H127" s="115"/>
      <c r="I127" s="115"/>
      <c r="O127" s="109"/>
      <c r="P127" s="115"/>
      <c r="Q127" s="115"/>
      <c r="R127" s="115"/>
      <c r="X127" s="109"/>
      <c r="Y127" s="115"/>
      <c r="Z127" s="115"/>
      <c r="AA127" s="115"/>
    </row>
    <row r="128" spans="6:27" ht="12.75">
      <c r="F128" s="109"/>
      <c r="G128" s="115"/>
      <c r="H128" s="115"/>
      <c r="I128" s="115"/>
      <c r="O128" s="109"/>
      <c r="P128" s="115"/>
      <c r="Q128" s="115"/>
      <c r="R128" s="115"/>
      <c r="X128" s="109"/>
      <c r="Y128" s="115"/>
      <c r="Z128" s="115"/>
      <c r="AA128" s="115"/>
    </row>
    <row r="129" spans="6:27" ht="12.75">
      <c r="F129" s="109"/>
      <c r="G129" s="115"/>
      <c r="H129" s="115"/>
      <c r="I129" s="115"/>
      <c r="O129" s="109"/>
      <c r="P129" s="115"/>
      <c r="Q129" s="115"/>
      <c r="R129" s="115"/>
      <c r="X129" s="109"/>
      <c r="Y129" s="115"/>
      <c r="Z129" s="115"/>
      <c r="AA129" s="115"/>
    </row>
    <row r="130" spans="6:27" ht="12.75">
      <c r="F130" s="109"/>
      <c r="G130" s="115"/>
      <c r="H130" s="115"/>
      <c r="I130" s="115"/>
      <c r="O130" s="109"/>
      <c r="P130" s="115"/>
      <c r="Q130" s="115"/>
      <c r="R130" s="115"/>
      <c r="X130" s="109"/>
      <c r="Y130" s="115"/>
      <c r="Z130" s="115"/>
      <c r="AA130" s="115"/>
    </row>
    <row r="131" spans="6:27" ht="12.75">
      <c r="F131" s="109"/>
      <c r="G131" s="115"/>
      <c r="H131" s="115"/>
      <c r="I131" s="115"/>
      <c r="O131" s="109"/>
      <c r="P131" s="115"/>
      <c r="Q131" s="115"/>
      <c r="R131" s="115"/>
      <c r="X131" s="109"/>
      <c r="Y131" s="115"/>
      <c r="Z131" s="115"/>
      <c r="AA131" s="115"/>
    </row>
    <row r="132" spans="6:27" ht="12.75">
      <c r="F132" s="109"/>
      <c r="G132" s="115"/>
      <c r="H132" s="115"/>
      <c r="I132" s="115"/>
      <c r="O132" s="109"/>
      <c r="P132" s="115"/>
      <c r="Q132" s="115"/>
      <c r="R132" s="115"/>
      <c r="X132" s="109"/>
      <c r="Y132" s="115"/>
      <c r="Z132" s="115"/>
      <c r="AA132" s="115"/>
    </row>
    <row r="133" spans="6:27" ht="12.75">
      <c r="F133" s="109"/>
      <c r="G133" s="115"/>
      <c r="H133" s="115"/>
      <c r="I133" s="115"/>
      <c r="O133" s="109"/>
      <c r="P133" s="115"/>
      <c r="Q133" s="115"/>
      <c r="R133" s="115"/>
      <c r="X133" s="109"/>
      <c r="Y133" s="115"/>
      <c r="Z133" s="115"/>
      <c r="AA133" s="115"/>
    </row>
    <row r="134" spans="6:27" ht="12.75">
      <c r="F134" s="109"/>
      <c r="G134" s="115"/>
      <c r="H134" s="115"/>
      <c r="I134" s="115"/>
      <c r="O134" s="109"/>
      <c r="P134" s="115"/>
      <c r="Q134" s="115"/>
      <c r="R134" s="115"/>
      <c r="X134" s="109"/>
      <c r="Y134" s="115"/>
      <c r="Z134" s="115"/>
      <c r="AA134" s="11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2014-10-21T19:04:26Z</dcterms:created>
  <dcterms:modified xsi:type="dcterms:W3CDTF">2023-10-18T11:49:41Z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iginalModifiedBy">
    <vt:lpwstr/>
  </property>
  <property fmtid="{D5CDD505-2E9C-101B-9397-08002B2CF9AE}" pid="3" name="OriginalCreatedBy">
    <vt:lpwstr/>
  </property>
</Properties>
</file>